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insectsasfoodfeed-my.sharepoint.com/personal/steven_barbosa_ipiff_org/Documents/Documents/AQUAFEED/"/>
    </mc:Choice>
  </mc:AlternateContent>
  <xr:revisionPtr revIDLastSave="0" documentId="8_{4F09444B-99F1-4600-BF5E-807D184ED2F1}" xr6:coauthVersionLast="47" xr6:coauthVersionMax="47" xr10:uidLastSave="{00000000-0000-0000-0000-000000000000}"/>
  <bookViews>
    <workbookView xWindow="-110" yWindow="-110" windowWidth="22780" windowHeight="14540" xr2:uid="{6F529236-AC74-41F2-856A-7A45C9F63A7C}"/>
  </bookViews>
  <sheets>
    <sheet name="savedrec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5" i="1" l="1"/>
  <c r="M108" i="1"/>
  <c r="M37" i="1"/>
  <c r="M125" i="1"/>
  <c r="M501" i="1"/>
  <c r="M400" i="1"/>
  <c r="M503" i="1"/>
  <c r="M98" i="1"/>
  <c r="M409" i="1"/>
  <c r="M445" i="1"/>
  <c r="M404" i="1"/>
  <c r="M209" i="1"/>
  <c r="M221" i="1"/>
  <c r="M426" i="1"/>
  <c r="M78" i="1"/>
  <c r="M457" i="1"/>
  <c r="M292" i="1"/>
  <c r="M396" i="1"/>
  <c r="M304" i="1"/>
  <c r="M547" i="1"/>
  <c r="M452" i="1"/>
  <c r="M383" i="1"/>
  <c r="M506" i="1"/>
  <c r="M133" i="1"/>
  <c r="M215" i="1"/>
  <c r="M52" i="1"/>
  <c r="M247" i="1"/>
  <c r="M446" i="1"/>
  <c r="M397" i="1"/>
  <c r="M46" i="1"/>
  <c r="M233" i="1"/>
  <c r="M224" i="1"/>
  <c r="M75" i="1"/>
  <c r="M346" i="1"/>
  <c r="M473" i="1"/>
  <c r="M67" i="1"/>
  <c r="M456" i="1"/>
  <c r="M252" i="1"/>
  <c r="M222" i="1"/>
  <c r="M395" i="1"/>
  <c r="M79" i="1"/>
  <c r="M406" i="1"/>
  <c r="M559" i="1"/>
  <c r="M553" i="1"/>
  <c r="M51" i="1"/>
  <c r="M5" i="1"/>
  <c r="M293" i="1"/>
  <c r="M44" i="1"/>
  <c r="M374" i="1"/>
  <c r="M158" i="1"/>
  <c r="M25" i="1"/>
  <c r="M235" i="1"/>
  <c r="M93" i="1"/>
  <c r="M171" i="1"/>
  <c r="M65" i="1"/>
  <c r="M17" i="1"/>
  <c r="M330" i="1"/>
  <c r="M385" i="1"/>
  <c r="M223" i="1"/>
  <c r="M217" i="1"/>
  <c r="M262" i="1"/>
  <c r="M340" i="1"/>
  <c r="M277" i="1"/>
  <c r="M352" i="1"/>
  <c r="M62" i="1"/>
  <c r="M289" i="1"/>
  <c r="M112" i="1"/>
  <c r="M163" i="1"/>
  <c r="M70" i="1"/>
  <c r="M45" i="1"/>
  <c r="M322" i="1"/>
  <c r="M438" i="1"/>
  <c r="M372" i="1"/>
  <c r="M392" i="1"/>
  <c r="M530" i="1"/>
  <c r="M275" i="1"/>
  <c r="M417" i="1"/>
  <c r="M311" i="1"/>
  <c r="M504" i="1"/>
  <c r="M408" i="1"/>
  <c r="M336" i="1"/>
  <c r="M415" i="1"/>
  <c r="M208" i="1"/>
  <c r="M552" i="1"/>
  <c r="M71" i="1"/>
  <c r="M50" i="1"/>
  <c r="M156" i="1"/>
  <c r="M545" i="1"/>
  <c r="M560" i="1"/>
  <c r="M455" i="1"/>
  <c r="M472" i="1"/>
  <c r="M430" i="1"/>
  <c r="M421" i="1"/>
  <c r="M536" i="1"/>
  <c r="M531" i="1"/>
  <c r="M474" i="1"/>
  <c r="M376" i="1"/>
  <c r="M475" i="1"/>
  <c r="M370" i="1"/>
  <c r="M266" i="1"/>
  <c r="M443" i="1"/>
  <c r="M388" i="1"/>
  <c r="M442" i="1"/>
  <c r="M310" i="1"/>
  <c r="M287" i="1"/>
  <c r="M345" i="1"/>
  <c r="M273" i="1"/>
  <c r="M283" i="1"/>
  <c r="M286" i="1"/>
  <c r="M347" i="1"/>
  <c r="M190" i="1"/>
  <c r="M182" i="1"/>
  <c r="M466" i="1"/>
  <c r="M338" i="1"/>
  <c r="M238" i="1"/>
  <c r="M246" i="1"/>
  <c r="M192" i="1"/>
  <c r="M219" i="1"/>
  <c r="M39" i="1"/>
  <c r="M201" i="1"/>
  <c r="M69" i="1"/>
  <c r="M64" i="1"/>
  <c r="M14" i="1"/>
  <c r="M166" i="1"/>
  <c r="M110" i="1"/>
  <c r="M23" i="1"/>
  <c r="M4" i="1"/>
  <c r="M109" i="1"/>
  <c r="M100" i="1"/>
  <c r="M528" i="1"/>
  <c r="M513" i="1"/>
  <c r="M551" i="1"/>
  <c r="M537" i="1"/>
  <c r="M507" i="1"/>
  <c r="M458" i="1"/>
  <c r="M490" i="1"/>
  <c r="M550" i="1"/>
  <c r="M540" i="1"/>
  <c r="M496" i="1"/>
  <c r="M533" i="1"/>
  <c r="M524" i="1"/>
  <c r="M391" i="1"/>
  <c r="M548" i="1"/>
  <c r="M522" i="1"/>
  <c r="M355" i="1"/>
  <c r="M534" i="1"/>
  <c r="M432" i="1"/>
  <c r="M497" i="1"/>
  <c r="M451" i="1"/>
  <c r="M527" i="1"/>
  <c r="M403" i="1"/>
  <c r="M478" i="1"/>
  <c r="M518" i="1"/>
  <c r="M526" i="1"/>
  <c r="M489" i="1"/>
  <c r="M359" i="1"/>
  <c r="M281" i="1"/>
  <c r="M535" i="1"/>
  <c r="M538" i="1"/>
  <c r="M517" i="1"/>
  <c r="M448" i="1"/>
  <c r="M429" i="1"/>
  <c r="M250" i="1"/>
  <c r="M362" i="1"/>
  <c r="M433" i="1"/>
  <c r="M361" i="1"/>
  <c r="M373" i="1"/>
  <c r="M364" i="1"/>
  <c r="M387" i="1"/>
  <c r="M436" i="1"/>
  <c r="M344" i="1"/>
  <c r="M399" i="1"/>
  <c r="M412" i="1"/>
  <c r="M342" i="1"/>
  <c r="M356" i="1"/>
  <c r="M425" i="1"/>
  <c r="M234" i="1"/>
  <c r="M306" i="1"/>
  <c r="M258" i="1"/>
  <c r="M173" i="1"/>
  <c r="M74" i="1"/>
  <c r="M206" i="1"/>
  <c r="M251" i="1"/>
  <c r="M272" i="1"/>
  <c r="M316" i="1"/>
  <c r="M305" i="1"/>
  <c r="M225" i="1"/>
  <c r="M68" i="1"/>
  <c r="M297" i="1"/>
  <c r="M29" i="1"/>
  <c r="M76" i="1"/>
  <c r="M24" i="1"/>
  <c r="M42" i="1"/>
  <c r="M56" i="1"/>
  <c r="M19" i="1"/>
  <c r="M227" i="1"/>
  <c r="M195" i="1"/>
  <c r="M288" i="1"/>
  <c r="M302" i="1"/>
  <c r="M314" i="1"/>
  <c r="M11" i="1"/>
  <c r="M63" i="1"/>
  <c r="M348" i="1"/>
  <c r="M282" i="1"/>
  <c r="M256" i="1"/>
  <c r="M249" i="1"/>
  <c r="M73" i="1"/>
  <c r="M58" i="1"/>
  <c r="M132" i="1"/>
  <c r="M189" i="1"/>
  <c r="M168" i="1"/>
  <c r="M291" i="1"/>
  <c r="M212" i="1"/>
  <c r="M140" i="1"/>
  <c r="M203" i="1"/>
  <c r="M230" i="1"/>
  <c r="M103" i="1"/>
  <c r="M6" i="1"/>
  <c r="M119" i="1"/>
  <c r="M216" i="1"/>
  <c r="M127" i="1"/>
  <c r="M241" i="1"/>
  <c r="M240" i="1"/>
  <c r="M185" i="1"/>
  <c r="M187" i="1"/>
  <c r="M196" i="1"/>
  <c r="M91" i="1"/>
  <c r="M88" i="1"/>
  <c r="M102" i="1"/>
  <c r="M142" i="1"/>
  <c r="M183" i="1"/>
  <c r="M96" i="1"/>
  <c r="M48" i="1"/>
  <c r="M135" i="1"/>
  <c r="M120" i="1"/>
  <c r="M92" i="1"/>
  <c r="M155" i="1"/>
  <c r="M27" i="1"/>
  <c r="M143" i="1"/>
  <c r="M160" i="1"/>
  <c r="M94" i="1"/>
  <c r="M126" i="1"/>
  <c r="M198" i="1"/>
  <c r="M145" i="1"/>
  <c r="M375" i="1"/>
  <c r="M454" i="1"/>
  <c r="M389" i="1"/>
  <c r="M541" i="1"/>
  <c r="M244" i="1"/>
  <c r="M419" i="1"/>
  <c r="M398" i="1"/>
  <c r="M554" i="1"/>
  <c r="M529" i="1"/>
  <c r="M307" i="1"/>
  <c r="M365" i="1"/>
  <c r="M515" i="1"/>
  <c r="M523" i="1"/>
  <c r="M263" i="1"/>
  <c r="M321" i="1"/>
  <c r="M508" i="1"/>
  <c r="M358" i="1"/>
  <c r="M337" i="1"/>
  <c r="M463" i="1"/>
  <c r="M309" i="1"/>
  <c r="M484" i="1"/>
  <c r="M401" i="1"/>
  <c r="M477" i="1"/>
  <c r="M486" i="1"/>
  <c r="M255" i="1"/>
  <c r="M320" i="1"/>
  <c r="M324" i="1"/>
  <c r="M259" i="1"/>
  <c r="M271" i="1"/>
  <c r="M117" i="1"/>
  <c r="M411" i="1"/>
  <c r="M204" i="1"/>
  <c r="M169" i="1"/>
  <c r="M205" i="1"/>
  <c r="M199" i="1"/>
  <c r="M410" i="1"/>
  <c r="M394" i="1"/>
  <c r="M232" i="1"/>
  <c r="M492" i="1"/>
  <c r="M226" i="1"/>
  <c r="M172" i="1"/>
  <c r="M8" i="1"/>
  <c r="M3" i="1"/>
  <c r="M10" i="1"/>
  <c r="M81" i="1"/>
  <c r="M95" i="1"/>
  <c r="M61" i="1"/>
  <c r="M106" i="1"/>
  <c r="M105" i="1"/>
  <c r="M231" i="1"/>
  <c r="M165" i="1"/>
  <c r="M60" i="1"/>
  <c r="M97" i="1"/>
  <c r="M134" i="1"/>
  <c r="M47" i="1"/>
  <c r="M491" i="1"/>
  <c r="M555" i="1"/>
  <c r="M510" i="1"/>
  <c r="M499" i="1"/>
  <c r="M470" i="1"/>
  <c r="M487" i="1"/>
  <c r="M539" i="1"/>
  <c r="M532" i="1"/>
  <c r="M493" i="1"/>
  <c r="M459" i="1"/>
  <c r="M351" i="1"/>
  <c r="M350" i="1"/>
  <c r="M481" i="1"/>
  <c r="M285" i="1"/>
  <c r="M488" i="1"/>
  <c r="M476" i="1"/>
  <c r="M462" i="1"/>
  <c r="M521" i="1"/>
  <c r="M444" i="1"/>
  <c r="M494" i="1"/>
  <c r="M424" i="1"/>
  <c r="M357" i="1"/>
  <c r="M427" i="1"/>
  <c r="M453" i="1"/>
  <c r="M482" i="1"/>
  <c r="M377" i="1"/>
  <c r="M369" i="1"/>
  <c r="M349" i="1"/>
  <c r="M386" i="1"/>
  <c r="M434" i="1"/>
  <c r="M414" i="1"/>
  <c r="M416" i="1"/>
  <c r="M431" i="1"/>
  <c r="M435" i="1"/>
  <c r="M464" i="1"/>
  <c r="M407" i="1"/>
  <c r="M315" i="1"/>
  <c r="M428" i="1"/>
  <c r="M363" i="1"/>
  <c r="M402" i="1"/>
  <c r="M384" i="1"/>
  <c r="M520" i="1"/>
  <c r="M332" i="1"/>
  <c r="M516" i="1"/>
  <c r="M460" i="1"/>
  <c r="M335" i="1"/>
  <c r="M440" i="1"/>
  <c r="M343" i="1"/>
  <c r="M447" i="1"/>
  <c r="M319" i="1"/>
  <c r="M318" i="1"/>
  <c r="M268" i="1"/>
  <c r="M254" i="1"/>
  <c r="M270" i="1"/>
  <c r="M308" i="1"/>
  <c r="M300" i="1"/>
  <c r="M248" i="1"/>
  <c r="M207" i="1"/>
  <c r="M33" i="1"/>
  <c r="M66" i="1"/>
  <c r="M43" i="1"/>
  <c r="M382" i="1"/>
  <c r="M295" i="1"/>
  <c r="M274" i="1"/>
  <c r="M505" i="1"/>
  <c r="M253" i="1"/>
  <c r="M13" i="1"/>
  <c r="M72" i="1"/>
  <c r="M15" i="1"/>
  <c r="M294" i="1"/>
  <c r="M265" i="1"/>
  <c r="M413" i="1"/>
  <c r="M236" i="1"/>
  <c r="M317" i="1"/>
  <c r="M279" i="1"/>
  <c r="M28" i="1"/>
  <c r="M59" i="1"/>
  <c r="M312" i="1"/>
  <c r="M299" i="1"/>
  <c r="M298" i="1"/>
  <c r="M313" i="1"/>
  <c r="M420" i="1"/>
  <c r="M186" i="1"/>
  <c r="M480" i="1"/>
  <c r="M179" i="1"/>
  <c r="M329" i="1"/>
  <c r="M284" i="1"/>
  <c r="M213" i="1"/>
  <c r="M218" i="1"/>
  <c r="M214" i="1"/>
  <c r="M150" i="1"/>
  <c r="M161" i="1"/>
  <c r="M107" i="1"/>
  <c r="M80" i="1"/>
  <c r="M174" i="1"/>
  <c r="M144" i="1"/>
  <c r="M113" i="1"/>
  <c r="M301" i="1"/>
  <c r="M136" i="1"/>
  <c r="M104" i="1"/>
  <c r="M239" i="1"/>
  <c r="M85" i="1"/>
  <c r="M111" i="1"/>
  <c r="M131" i="1"/>
  <c r="M118" i="1"/>
  <c r="M124" i="1"/>
  <c r="M197" i="1"/>
  <c r="M77" i="1"/>
  <c r="M229" i="1"/>
  <c r="M162" i="1"/>
  <c r="M141" i="1"/>
  <c r="M122" i="1"/>
  <c r="M549" i="1"/>
  <c r="M485" i="1"/>
  <c r="M36" i="1"/>
  <c r="M368" i="1"/>
  <c r="M449" i="1"/>
  <c r="M371" i="1"/>
  <c r="M257" i="1"/>
  <c r="M390" i="1"/>
  <c r="M525" i="1"/>
  <c r="M546" i="1"/>
  <c r="M334" i="1"/>
  <c r="M177" i="1"/>
  <c r="M519" i="1"/>
  <c r="M514" i="1"/>
  <c r="M483" i="1"/>
  <c r="M450" i="1"/>
  <c r="M353" i="1"/>
  <c r="M34" i="1"/>
  <c r="M26" i="1"/>
  <c r="M471" i="1"/>
  <c r="M379" i="1"/>
  <c r="M41" i="1"/>
  <c r="M32" i="1"/>
  <c r="M30" i="1"/>
  <c r="M21" i="1"/>
  <c r="M423" i="1"/>
  <c r="M422" i="1"/>
  <c r="M495" i="1"/>
  <c r="M461" i="1"/>
  <c r="M511" i="1"/>
  <c r="M468" i="1"/>
  <c r="M360" i="1"/>
  <c r="M441" i="1"/>
  <c r="M180" i="1"/>
  <c r="M261" i="1"/>
  <c r="M354" i="1"/>
  <c r="M479" i="1"/>
  <c r="M509" i="1"/>
  <c r="M502" i="1"/>
  <c r="M151" i="1"/>
  <c r="M367" i="1"/>
  <c r="M381" i="1"/>
  <c r="M512" i="1"/>
  <c r="M418" i="1"/>
  <c r="M393" i="1"/>
  <c r="M327" i="1"/>
  <c r="M290" i="1"/>
  <c r="M237" i="1"/>
  <c r="M188" i="1"/>
  <c r="M175" i="1"/>
  <c r="M184" i="1"/>
  <c r="M181" i="1"/>
  <c r="M89" i="1"/>
  <c r="M90" i="1"/>
  <c r="M87" i="1"/>
  <c r="M149" i="1"/>
  <c r="M153" i="1"/>
  <c r="M147" i="1"/>
  <c r="M164" i="1"/>
  <c r="M325" i="1"/>
  <c r="M366" i="1"/>
  <c r="M220" i="1"/>
  <c r="M138" i="1"/>
  <c r="M211" i="1"/>
  <c r="M53" i="1"/>
  <c r="M264" i="1"/>
  <c r="M405" i="1"/>
  <c r="M242" i="1"/>
  <c r="M129" i="1"/>
  <c r="M54" i="1"/>
  <c r="M243" i="1"/>
  <c r="M167" i="1"/>
  <c r="M260" i="1"/>
  <c r="M543" i="1"/>
  <c r="M296" i="1"/>
  <c r="M194" i="1"/>
  <c r="M228" i="1"/>
  <c r="M210" i="1"/>
  <c r="M84" i="1"/>
  <c r="M245" i="1"/>
  <c r="M323" i="1"/>
  <c r="M170" i="1"/>
</calcChain>
</file>

<file path=xl/sharedStrings.xml><?xml version="1.0" encoding="utf-8"?>
<sst xmlns="http://schemas.openxmlformats.org/spreadsheetml/2006/main" count="4392" uniqueCount="1142">
  <si>
    <t>Authors</t>
  </si>
  <si>
    <t>Article Title</t>
  </si>
  <si>
    <t>Source Title</t>
  </si>
  <si>
    <t>Publication Year</t>
  </si>
  <si>
    <t>Volume</t>
  </si>
  <si>
    <t>Issue</t>
  </si>
  <si>
    <t>Part Number</t>
  </si>
  <si>
    <t>Supplement</t>
  </si>
  <si>
    <t>Special Issue</t>
  </si>
  <si>
    <t>Meeting Abstract</t>
  </si>
  <si>
    <t>Start Page</t>
  </si>
  <si>
    <t>End Page</t>
  </si>
  <si>
    <t>DOI Link</t>
  </si>
  <si>
    <t>Tran, HQ; von Siebenthal, EW; Luce, JB; Nguyen, TT; Tomcala, A; Stejskal, V; Janssens, T</t>
  </si>
  <si>
    <t/>
  </si>
  <si>
    <t>Complementarity of insect meal and poultry by-product meal as replacement for fishmeal can sustain the production performance of European perch (Perca fluviatilis), reduce economic fish-in fish-out ratio and food-feed competition, and influence the environmental indices</t>
  </si>
  <si>
    <t>AQUACULTURE</t>
  </si>
  <si>
    <t>Stathopoulou, P; Asimaki, A; Berillis, P; Vlahos, N; Levizou, E; Katsoulas, N; Karapanagiotidis, IT; Rumbos, CI; Athanassiou, CG; Mente, E</t>
  </si>
  <si>
    <t>Aqua-Ento-Ponics: Effect of Insect Meal on the Development of Sea Bass, Dicentrarchus labrax, in Co-Culture with Lettuce</t>
  </si>
  <si>
    <t>FISHES</t>
  </si>
  <si>
    <t>Fabrikov, D; Barroso, FG; Sánchez-Muros, MJ; Hidalgo, MC; Cardenete, G; Tomás-Almenar, C; Melenchón, F; Guil-Guerrero, JL</t>
  </si>
  <si>
    <t>Effect of feeding with insect meal diet on the fatty acid compositions of sea bream (Sparus aurata), tench (Tinca tinca) and rainbow trout (Oncorhynchus mykiss) fillets</t>
  </si>
  <si>
    <t>Rimoldi, S; Ceccotti, C; Brambilla, F; Faccenda, F; Antonini, M; Terova, G</t>
  </si>
  <si>
    <t>Potential of shrimp waste meal and insect exuviae as sustainable sources of chitin for fish feeds</t>
  </si>
  <si>
    <t>Perera, GSC; Afridin, MR; Adikari, AMAN; Heenatigala, PPM; Maduka, KLWT; Dunusinghe, SBK</t>
  </si>
  <si>
    <t>Replacing the unsustainable and wild-caught fishmeal with field cricket (Gryllus bimaculatus) meal in Catla (Catla catla) fry diet: Effect for growth, in vivo digestibility, carcass composition, histopathological alterations, and disease tolerance</t>
  </si>
  <si>
    <t>AQUACULTURE INTERNATIONAL</t>
  </si>
  <si>
    <t>Naveed, M; Mateen, A; Dureshahwar; Majeed, W; Naeem, M; Khattab, Y; Hedfi, A; Ansir, F; Ben Ali, M</t>
  </si>
  <si>
    <t>Efficacy of an Insect-Based Diet with Addition of Probiotics on Growth, Proximate Composition, Enzymatic Efficiency, and Immune Response of Nile Tilapia</t>
  </si>
  <si>
    <t>AQUACULTURE NUTRITION</t>
  </si>
  <si>
    <t>Perera, GSC; Athukorala, DA; Ashinsani, MGN; Sandeepani, DG</t>
  </si>
  <si>
    <t>Substituting the fishmeal with solid-state-fermented Black soldier fly (Hermetia illucens) larvae meal in GIFT tilapia (Oreochromis niloticus) fry diet: Effects for growth performance, carcass composition and liver histology</t>
  </si>
  <si>
    <t>ANNALS OF ANIMAL SCIENCE</t>
  </si>
  <si>
    <t>García-Pérez, OD; Sanchez-Casas, RM; Moreno-Degollado, G; Munguía, CAG; Villarreal-Cavazos, D; Gamboa-Delgado, J</t>
  </si>
  <si>
    <t>Substitution of fish meal with Madagascar cockroach (Gromphadorhina portentosa) meal in diets for juvenile Nile tilapia (Oreochromis niloticus): effects on growth, nutrient assimilation, and nitrogen turnover rates</t>
  </si>
  <si>
    <t>FISH PHYSIOLOGY AND BIOCHEMISTRY</t>
  </si>
  <si>
    <t>Perera, AD; Bhujel, RC</t>
  </si>
  <si>
    <t>Field cricket (Gryllus bimaculatus) meal (FCM) to replace fishmeal in the diets for sex reversal and nursing of Nile tilapia (Oreochromis niloticus) fry</t>
  </si>
  <si>
    <t>AQUACULTURE RESEARCH</t>
  </si>
  <si>
    <t>Aas, TS; Asgard, T; Ytrestoyl, T</t>
  </si>
  <si>
    <t>Utilization of feed resources in the production of Atlantic salmon (Salmo salar) in Norway: An update for 2020</t>
  </si>
  <si>
    <t>AQUACULTURE REPORTS</t>
  </si>
  <si>
    <t>Ndebele-Murisa, M; Mubaya, CP; Dekesa, CH; Samundengo, A; Kapute, F; Yossa, R</t>
  </si>
  <si>
    <t>Sustainability of Aqua Feeds in Africa: A Narrative Review</t>
  </si>
  <si>
    <t>SUSTAINABILITY</t>
  </si>
  <si>
    <t>Perera, GSC; Senanayake, SADN; Sandaruwani, DR; Salgadu, MCKS; Rajapakshe, ADWR; Athauda, S</t>
  </si>
  <si>
    <t>Replacement of Fishmeal by Three Cricket Meals (Acheta domesticus, Gryllus bimaculatus, Teleogryllus mitratus) in Swordtail (Xiphophorus helleri) Fry Feed: Effect of Growth, Stress Tolerance, Pigmentation and Histopathological Alterations</t>
  </si>
  <si>
    <t>TURKISH JOURNAL OF FISHERIES AND AQUATIC SCIENCES</t>
  </si>
  <si>
    <t>Utilization of feed resources in the production of rainbow trout (Oncorhynchus mykiss) in Norway in 2020</t>
  </si>
  <si>
    <t>JOURNAL OF INSECTS AS FOOD AND FEED</t>
  </si>
  <si>
    <t>Zainorahim, N; Taufek, NM; Ganesan, PB; Tan, GYA; Yusof, HM</t>
  </si>
  <si>
    <t>Hermetia illucens Larvae Meal as Partial Fishmeal Replacement in Jade Perch Diet Cultured in Biofloc: Growth Performance, Feed Efficiency and Consumer Acceptance</t>
  </si>
  <si>
    <t>SAINS MALAYSIANA</t>
  </si>
  <si>
    <t>Eggink, KM; Pedersen, PB; Lund, I; Dalsgaard, J</t>
  </si>
  <si>
    <t>Chitin digestibility and intestinal exochitinase activity in Nile tilapia and rainbow trout fed different black soldier fly larvae meal size fractions</t>
  </si>
  <si>
    <t>van Huis, A; Oonincx, DGAB</t>
  </si>
  <si>
    <t>The environmental sustainability of insects as food and feed. A review</t>
  </si>
  <si>
    <t>AGRONOMY FOR SUSTAINABLE DEVELOPMENT</t>
  </si>
  <si>
    <t>Maulu, S; Langi, S; Hasimuna, OJ; Missinhoun, D; Munganga, BP; Hampuwo, BM; Gabriel, NN; Elsabagh, M; Van Doan, H; Kari, ZA; Dawood, MAO</t>
  </si>
  <si>
    <t>Recent advances in the utilization of insects as an ingredient in aquafeeds: A review</t>
  </si>
  <si>
    <t>ANIMAL NUTRITION</t>
  </si>
  <si>
    <t>Hurtado-Ribeira, R; Villanueva-Bermejo, D; García-Risco, MR; Hernández, MD; Sánchez-Muros, MJ; Fornari, T; Vázquez, L; Martin, D</t>
  </si>
  <si>
    <t>Evaluation of the interrelated effects of slaughtering, drying, and defatting methods on the composition and properties of black soldier fly (Hermetia illucens) larvae fat</t>
  </si>
  <si>
    <t>CURRENT RESEARCH IN FOOD SCIENCE</t>
  </si>
  <si>
    <t>Singh, SK; Pawar, L; Thomas, AJ; Debbarma, R; Biswas, P; Ningombam, A; Devi, AG; Waikhom, G; Patel, AB; Meena, DK; Chakraborty, G</t>
  </si>
  <si>
    <t>The current state of research and potential applications of insects for resource recovery and aquaculture feed</t>
  </si>
  <si>
    <t>ENVIRONMENTAL SCIENCE AND POLLUTION RESEARCH</t>
  </si>
  <si>
    <t>Muin, H; Taufek, NM; Alias, Z; Nor, AM</t>
  </si>
  <si>
    <t>Supplementation of red seaweed (Gracilaria changii) in black soldier fly (Hermetia illucens) larvae-based diet for red hybrid tilapia: Effects on growth performance, fillet quality, sensory analysis, haematological indices, and antioxidant enzyme activities</t>
  </si>
  <si>
    <t>JOURNAL OF APPLIED PHYCOLOGY</t>
  </si>
  <si>
    <t>SI</t>
  </si>
  <si>
    <t>Bingqian, N; Shah, AA; Ullah, S; Khan, RU; Khan, MS; Zaman, A; Muhammad, K</t>
  </si>
  <si>
    <t>Exploring the Role of Insects as Sustainable Feed in Aquaculture Nutrition and Enhancing Antioxidant Capacity, Growth and Immune Response</t>
  </si>
  <si>
    <t>Albrektsen, S; Kortet, R; Skov, PV; Ytteborg, E; Gitlesen, S; Kleinegris, D; Mydland, LT; Hansen, JO; Lock, EJ; Morkore, T; James, P; Wang, XX; Whitaker, RD; Vang, B; Hatlen, B; Daneshvar, E; Bhatnagar, A; Jensen, LB; Overland, M</t>
  </si>
  <si>
    <t>Future feed resources in sustainable salmonid production: A review</t>
  </si>
  <si>
    <t>REVIEWS IN AQUACULTURE</t>
  </si>
  <si>
    <t>Shah, AA; Totakul, P; Matra, M; Cherdthong, A; Hanboonsong, Y; Wanapat, M</t>
  </si>
  <si>
    <t>Nutritional composition of various insects and potential uses as alternative protein sources in animal diets</t>
  </si>
  <si>
    <t>ANIMAL BIOSCIENCE</t>
  </si>
  <si>
    <t>Arena, R; Manuguerra, S; Curcuraci, E; Cusimano, M; Lo Monaco, D; Di Bella, C; Santulli, A; Messina, CM</t>
  </si>
  <si>
    <t>Fisheries and aquaculture by-products modulate growth, body composition, and omega-3 polyunsaturated fatty acid content in black soldier fly (Hermetia illucens) larvae</t>
  </si>
  <si>
    <t>FRONTIERS IN ANIMAL SCIENCE</t>
  </si>
  <si>
    <t>WASTE MANAGEMENT</t>
  </si>
  <si>
    <t>BIOLOGY-BASEL</t>
  </si>
  <si>
    <t>Islam, SMM; Siddik, MAB; Orensen, MS; Brinchmann, MF; Thompson, KD; Francis, DS; Vatsos, IN</t>
  </si>
  <si>
    <t>Insect meal in aquafeeds: A sustainable path to enhanced mucosal immunity in fish</t>
  </si>
  <si>
    <t>FISH &amp; SHELLFISH IMMUNOLOGY</t>
  </si>
  <si>
    <t>Raghuvaran, N; Varghese, T; Jana, P; Brighty, RJA; Sethupathy, AM; Sudarshan, S; Alrashdi, YB; Ibrahim, AE; El Deeb, S</t>
  </si>
  <si>
    <t>Current Status and Global Research Trend Patterns of Insect Meal in Aquaculture From Scientometric Perspective: (2013-2022)</t>
  </si>
  <si>
    <t>Antache, A; Simionov, IA; Petrea, SM; Nica, A; Iticescu, C; Georgescu, PL; Platon, C; Ciobîca, AS</t>
  </si>
  <si>
    <t>REDUCING THE ENVIRONMENTAL IMPACT BY USING A SUSTAINABLE PROTEIN SOURCE IN FISH DIET- INSECT MEAL. A REVIEW</t>
  </si>
  <si>
    <t>SCIENTIFIC PAPERS-SERIES E-LAND RECLAMATION EARTH OBSERVATION &amp; SURVEYING ENVIRONMENTAL ENGINEERING</t>
  </si>
  <si>
    <t>Robinson, K; Duffield, KR; Ramirez, JL; Cohnstaedt, LW; Ashworth, A; Jesudhasan, PR; Arsi, K; Ramos, JAM; Rojas, MG; Crippen, TL; Shanmugasundaram, R; Vaughan, M; Webster, C; Sealey, W; Purswell, JL; Oppert, B; Neven, L; Cook, K; Donoghue, AM</t>
  </si>
  <si>
    <t>MINIstock: Model for INsect Inclusion in sustainable agriculture: USDA-ARS's research approach to advancing insect meal development and inclusion in animal diets</t>
  </si>
  <si>
    <t>JOURNAL OF ECONOMIC ENTOMOLOGY</t>
  </si>
  <si>
    <t>Ramji, B; Samraj, A; Kumar, SS; Kumar, VS</t>
  </si>
  <si>
    <t>Performance of crustacean and insect meal based diets on the growth and digestive enzyme profile of pearlspot Etroplus suratensis (Bloch, 1790)</t>
  </si>
  <si>
    <t>INDIAN JOURNAL OF FISHERIES</t>
  </si>
  <si>
    <t>Basto, A; Peixoto, D; Machado, M; Costas, B; Murta, D; Valente, LMP</t>
  </si>
  <si>
    <t>Physiological Response of European Sea Bass (Dicentrarchus labrax) Juveniles to an Acute Stress Challenge: The Impact of Partial and Total Dietary Fishmeal Replacement by an Insect Meal</t>
  </si>
  <si>
    <t>JOURNAL OF MARINE SCIENCE AND ENGINEERING</t>
  </si>
  <si>
    <t>Carvalho, M; Ginés, R; Martín, I; Zamorano, MJ; Acosta, F; Fontanillas, R; Torrecillas, S; Montero, D</t>
  </si>
  <si>
    <t>Genetic selection for high growth improves the efficiency of gilthead sea bream (Sparus aurata) in using novel diets with insect meal, single-cell protein and a DHA rich-microalgal oil</t>
  </si>
  <si>
    <t>Bullon, N; Seyfoddin, A; Hamid, N; Manivannan, M; Alfaro, AC</t>
  </si>
  <si>
    <t>Effects of insect meal and grape marc in the nutritional profile, growth, and digestibility of juvenile New Zealand farmed abalone</t>
  </si>
  <si>
    <t>Chen, YB; Lawson, R; Shandilya, U; Chiasson, MA; Karrow, NA; Huyben, D</t>
  </si>
  <si>
    <t>Dietary protein, lipid and insect meal on growth, plasma biochemistry and hepatic immune expression of lake whitefish (Coregonus clupeaformis)</t>
  </si>
  <si>
    <t>FISH AND SHELLFISH IMMUNOLOGY REPORTS</t>
  </si>
  <si>
    <t>Dietz, C; Wessels, S; Sünder, A; Sharifi, R; Gährken, J; Liebert, F</t>
  </si>
  <si>
    <t>Does Genetic Background of Rainbow Trout Impact Growth and Feed Utilisation following Fishmeal Substitution by Partly Defatted Insect Meal (Hermetia illucens) or Microalgae Powder (Arthrospira platensis)?</t>
  </si>
  <si>
    <t>Bullon, N; Alfaro, AC; Hamid, N; Dezfooli, SM; Seyfoddin, A</t>
  </si>
  <si>
    <t>Effect of Dietary Insect Meal and Grape Marc Inclusion on Flavor Volatile Compounds and Shell Color of Juvenile Abalone Haliotis iris</t>
  </si>
  <si>
    <t>Gebremichael, A; Szabó, A; Sándor, ZJ; Nagy, Z; Ali, O; Kucska, B</t>
  </si>
  <si>
    <t>Chemical and Physical Properties of African Catfish (Clarias gariepinus) Fillet Following Prolonged Feeding with Insect Meal-Based Diets</t>
  </si>
  <si>
    <t>Tubin, JSB; Gutiérrez, SM; Monroy-Dosta, MD; Khanjani, MH; Emerenciano, MGC</t>
  </si>
  <si>
    <t>Biofloc technology and cockroach (Nauphoeta cinerea) insect meal-based diet for Nile tilapia: zootechnical performance, proximate composition and bacterial profile</t>
  </si>
  <si>
    <t>Li, YX; Gajardo, K; Jaramillo-Torres, A; Kortner, TM; Krogdahl, Å</t>
  </si>
  <si>
    <t>Consistent changes in the intestinal microbiota of Atlantic salmon fed insect meal diets</t>
  </si>
  <si>
    <t>ANIMAL MICROBIOME</t>
  </si>
  <si>
    <t>Tran, HQ; Doan, HV; Stejskal, V</t>
  </si>
  <si>
    <t>Environmental consequences of using insect meal as an ingredient in aquafeeds: A systematic view</t>
  </si>
  <si>
    <t>Li, YX; Bruni, L; Jaramillo-Torres, A; Gajardo, K; Kortner, TM; Krogdahl, Å</t>
  </si>
  <si>
    <t>Differential response of digesta- and mucosa-associated intestinal microbiota to dietary insect meal during the seawater phase of Atlantic salmon</t>
  </si>
  <si>
    <t>Terova, G; Gini, E; Gasco, L; Moroni, F; Antonini, M; Rimoldi, S</t>
  </si>
  <si>
    <t>Effects of full replacement of dietary fishmeal with insect meal from Tenebrio molitor on rainbow trout gut and skin microbiota</t>
  </si>
  <si>
    <t>JOURNAL OF ANIMAL SCIENCE AND BIOTECHNOLOGY</t>
  </si>
  <si>
    <t>Terova, G; Rimoldi, S; Ascione, C; Gini, E; Ceccotti, C; Gasco, L</t>
  </si>
  <si>
    <t>Rainbow trout (Oncorhynchus mykiss) gut microbiota is modulated by insect meal from Hermetia illucens prepupae in the diet</t>
  </si>
  <si>
    <t>REVIEWS IN FISH BIOLOGY AND FISHERIES</t>
  </si>
  <si>
    <t>Hossain, MS; Fawole, FJ; Labh, SN; Small, BC; Overturf, K; Kumar, V</t>
  </si>
  <si>
    <t>Insect meal inclusion as a novel feed ingredient in soy-based diets improves performance of rainbow trout (Oncorhynchus mykiss)</t>
  </si>
  <si>
    <t>Fabrikov, D; Vargas-García, MD; Barroso, FG; Sánchez-Muros, MJ; Ortíz, SMC; Morales, AE; Cardenete, G; Tomás-Almenar, C; Melenchón, F</t>
  </si>
  <si>
    <t>Effect on Intermediary Metabolism and Digestive Parameters of the High Substitution of Fishmeal with Insect Meal in Sparus aurata Feed</t>
  </si>
  <si>
    <t>INSECTS</t>
  </si>
  <si>
    <t>Rimoldi, S; Di Rosa, AR; Armone, R; Chiofalo, B; Hasan, I; Saroglia, M; Kalemi, V; Terova, G</t>
  </si>
  <si>
    <t>The Replacement of Fish Meal with Poultry By-Product Meal and Insect Exuviae: Effects on Growth Performance, Gut Health and Microbiota of the European Seabass, Dicentrarchus labrax</t>
  </si>
  <si>
    <t>MICROORGANISMS</t>
  </si>
  <si>
    <t>Motte, C; Rios, A; Lefebvre, T; Do, H; Henry, M; Jintasataporn, O</t>
  </si>
  <si>
    <t>Replacing Fish Meal with Defatted Insect Meal (Yellow Mealworm Tenebrio molitor) Improves the Growth and Immunity of Pacific White Shrimp (Litopenaeus vannamei)</t>
  </si>
  <si>
    <t>ANIMALS</t>
  </si>
  <si>
    <t>Rimoldi, S; Gini, E; Iannini, F; Gasco, L; Terova, G</t>
  </si>
  <si>
    <t>The Effects of Dietary Insect Meal from Hermetia illucens Prepupae on Autochthonous Gut Microbiota of Rainbow Trout (Oncorhynchus mykiss)</t>
  </si>
  <si>
    <t>Arru, B; Furesi, R; Gasco, L; Madau, FA; Pulina, P</t>
  </si>
  <si>
    <t>The Introduction of Insect Meal into Fish Diet: The First Economic Analysis on European Sea Bass Farming</t>
  </si>
  <si>
    <t>Amer, AA; El-Nabawy, EM; Gouda, AH; Dawood, MAO</t>
  </si>
  <si>
    <t>The addition of insect meal from Spodoptera littoralis in the diets of Nile tilapia and its effect on growth rates, digestive enzyme activity and health status</t>
  </si>
  <si>
    <t>Estevez, A; Blanco, B; Fernandez, L; Ferreira, M; Soula, M</t>
  </si>
  <si>
    <t>Effects of alternative and sustainable ingredients, insect meal, microalgae and protein and lipid from tuna cooking water, on meagre (Argyrosomus regius) growth, food conversion and muscle and liver composition</t>
  </si>
  <si>
    <t>Carvalho, M; Torrecillas, S; Montero, D; Sanmartin, A; Fontanillas, R; Farias, A; Moutou, K; Velásquez, JH; Izquierdo, M</t>
  </si>
  <si>
    <t>Insect and single-cell protein meals as replacers of fish meal in low fish meal and fish oil diets for gilthead sea bream (Sparus aurata) juveniles</t>
  </si>
  <si>
    <t>Fabrikov, D; Sánchez-Muros, MJ; Barroso, FG; Tomás-Almenar, C; Melenchón, F; Hidalgo, MC; Morales, AE; Rodriguez-Rodriguez, M; Montes-Lopez, J</t>
  </si>
  <si>
    <t>Comparative study of growth performance and amino acid catabolism in Oncorhynchus mykiss, Tinca tinca and Sparus aurata and the catabolic changes in response to insect meal inclusion in the diet</t>
  </si>
  <si>
    <t>Bosi, A; Banfi, D; Moroni, F; Ceccotti, C; Giron, MC; Antonini, M; Giaroni, C; Terova, G</t>
  </si>
  <si>
    <t>Effect of partial substitution of fishmeal with insect meal (Hermetia illucens) on gut neuromuscular function in Gilthead sea bream (Sparus aurata)</t>
  </si>
  <si>
    <t>SCIENTIFIC REPORTS</t>
  </si>
  <si>
    <t>Szendro, K; Nagy, MZ; Tóth, K</t>
  </si>
  <si>
    <t>Consumer Acceptance of Meat from Animals Reared on Insect Meal as Feed</t>
  </si>
  <si>
    <t>Stenberg, OK; Holen, E; Piemontese, L; Liland, NS; Lock, EJ; Espe, M; Belghit, I</t>
  </si>
  <si>
    <t>Effect of dietary replacement of fish meal with insect meal on in vitro bacterial and viral induced gene response in Atlantic salmon (Salmo solar) head kidney leukocytes</t>
  </si>
  <si>
    <t>Reyes, M; Rodríguez, M; Montes, J; Barroso, FG; Fabrikov, D; Morote, E; Sánchez-Muros, MJ</t>
  </si>
  <si>
    <t>Nutritional and Growth Effect of Insect Meal Inclusion on Seabass (Dicentrarchuss labrax) Feeds</t>
  </si>
  <si>
    <t>Józefiak, A; Nogales-Mérida, S; Mikolajczak, Z; Rawski, M; Kieronczyk, B; Mazurkiewicz, J</t>
  </si>
  <si>
    <t>THE UTILIZATION OF FULL-FAT INSECT MEAL IN RAINBOW TROUT (ONCORHYNCHUS MYKISS) NUTRITION: THE EFFECTS ON GROWTH PERFORMANCE, INTESTINAL MICROBIOTA AND GASTROINTESTINAL TRACT HISTOMORPHOLOGY</t>
  </si>
  <si>
    <t>Tran, HQ; Kiljunen, M; Doan, HV; Stejskal, V</t>
  </si>
  <si>
    <t>European perch (Perca fluviatilis) fed dietary insect meal (Tenebrio molitor): From a stable isotope perspective</t>
  </si>
  <si>
    <t>Tran, HQ; Prokesová, M; Zare, M; Gebauer, T; Elia, AC; Colombino, E; Ferrocino, I; Caimi, C; Gai, F; Gasco, L; Stejskal, V</t>
  </si>
  <si>
    <t>How Does Pikeperch Sander lucioperca Respond to Dietary Insect Meal Hermetia illucens? Investigation on Gut Microbiota, Histomorphology, and Antioxidant Biomarkers</t>
  </si>
  <si>
    <t>FRONTIERS IN MARINE SCIENCE</t>
  </si>
  <si>
    <t>Cortes-García, A; Schettino-Bermúdez, B; Poveda, J</t>
  </si>
  <si>
    <t>Development of alternative feed with seed and insect meal for sustainable production of rainbow trout (Oncorhynchus mykiss) and quality fillets</t>
  </si>
  <si>
    <t>JSFA REPORTS</t>
  </si>
  <si>
    <t>Kalemi, V; Rimoldi, S; Costa, RS; Basto, A; Monteiro, M; Terova, G; Valente, LMP</t>
  </si>
  <si>
    <t>Replacing fishmeal with an insect meal blend: Implications for intestinal microbiota in European seabass</t>
  </si>
  <si>
    <t>Lawson, R; Chen, YB; Zhang, JY; Chiasson, MA; Ellis, J; Bureau, D; Moccia, RD; Huyben, D</t>
  </si>
  <si>
    <t>Effects of Dietary Protein to Lipid Ratio and Insect Meal on Growth Performance, Feed Utilization, and the Gut Microbiome of Lake Whitefish (Coregonus clupeaformis)</t>
  </si>
  <si>
    <t>Mastoraki, M; Paudel, K; Biasato, I; Oddon, SB; Caimi, C; Gasco, L; Chatzifotis, S</t>
  </si>
  <si>
    <t>Impact of processing technologies on insect meal digestibility in rainbow trout (Oncorhynchus mykiss) and European sea bass (Dicentrarchus labrax)</t>
  </si>
  <si>
    <t>S</t>
  </si>
  <si>
    <t>S49</t>
  </si>
  <si>
    <t>S60</t>
  </si>
  <si>
    <t>Hoffmann, L; Rawski, M; Pruszynska-Oszmalek, E; Kolodziejski, P; Mazurkiewicz, J</t>
  </si>
  <si>
    <t>Environmentally sustainable feeding system for sea trout (Salmo trutta m. trutta): Live food and insect meal-based diets in larval rearing</t>
  </si>
  <si>
    <t>Tilami, SK; Turek, J; Cerveny, D; Lepic, P; Kozák, P; Burkina, V; Sakalli, S; Tomcala, A; Sampels, S; Mráz, J</t>
  </si>
  <si>
    <t>Insect Meal as a Partial Replacement for Fish Meal in a Formulated Diet for Perch Perca fluviatilis</t>
  </si>
  <si>
    <t>Glencross, B; Papadimitriou, V; Huyben, D</t>
  </si>
  <si>
    <t>Removing trophic levels from the fish feed-chain: Evaluating the nutritional and microbiome effects of feeding brewery protein isolate as an alternative to insect meal to Atlantic salmon</t>
  </si>
  <si>
    <t>Libisch, B; Sándor, ZJ; Keresztény, T; Ozoaduche, CL; Papp, PP; Posta, K; Biró, J; Stojkov, V; Banjac, V; Adányi, N; Berki, M; Lengyel-Kónya, É; Tömösközi-Farkas, R; Olasz, F</t>
  </si>
  <si>
    <t>Effects of Short-Term Feeding with Diets Containing Insect Meal on the Gut Microbiota of African Catfish Hybrids</t>
  </si>
  <si>
    <t>Alves, APD; Paulino, RR; Pereira, RT; da Costa, DV; Rosa, PVE</t>
  </si>
  <si>
    <t>Nile tilapia fed insect meal: Growth and innate immune response in different times under lipopolysaccharide challenge</t>
  </si>
  <si>
    <t>Mastoraki, M; Vlahos, N; Patsea, E; Chatzifotis, S; Mente, E; Antonopoulou, E</t>
  </si>
  <si>
    <t>The effect of insect meal as a feed ingredient on survival, growth, and metabolic and antioxidant response of juvenile prawn Palaemon adspersus (Rathke, 1837)</t>
  </si>
  <si>
    <t>Biancarosa, I; Sele, V; Belghit, I; Ornsrud, R; Lock, EJ; Amlund, H</t>
  </si>
  <si>
    <t>Replacing fish meal with insect meal in the diet of Atlantic salmon (Salmo salar) does not impact the amount of contaminants in the feed and it lowers accumulation of arsenic in the fillet</t>
  </si>
  <si>
    <t>FOOD ADDITIVES AND CONTAMINANTS PART A-CHEMISTRY ANALYSIS CONTROL EXPOSURE &amp; RISK ASSESSMENT</t>
  </si>
  <si>
    <t>Vargas-Abundez, AJ; Randazzo, B; Foddai, M; Sanchini, L; Truzzi, C; Giorgini, E; Gasco, L; Olivotto, I</t>
  </si>
  <si>
    <t>Insect meal based diets for clownfish: Biometric, histological, spectroscopic, biochemical and molecular implications</t>
  </si>
  <si>
    <t>Dietz, C; Liebert, F</t>
  </si>
  <si>
    <t>Does graded substitution of soy protein concentrate by an insect meal respond on growth and N-utilization in Nile tilapia (Oreochromis niloticus)?</t>
  </si>
  <si>
    <t>Bullon, N; Alfaro, AC; Manivannan, M; Dezfooli, SM; Seyfoddin, A</t>
  </si>
  <si>
    <t>Sustainable Aquafeed Formulations Containing Insect Larval Meal and Grape Marc for the New Zealand Farmed Abalone</t>
  </si>
  <si>
    <t>Wang, T; Wang, XX; Shehata, AI; Wang, RX; Yang, HP; Wang, YL; Wang, JF; Zhang, ZP</t>
  </si>
  <si>
    <t>Growth performance, physiological and antioxidant capacity responses to dietary fish meal replacement with insect meals for aquaculture: A case study in red claw crayfish (Cherax quadricarinatus)</t>
  </si>
  <si>
    <t>Al-Qazzaz, MF; Ismail, DB</t>
  </si>
  <si>
    <t>Insect Meal as a Source of Protein in Animal Diet</t>
  </si>
  <si>
    <t>ANIMAL NUTRITION AND FEED TECHNOLOGY</t>
  </si>
  <si>
    <t>Mulumpwa, M</t>
  </si>
  <si>
    <t>The potential of insect meal in improving food security in Malawi: an alternative of soybean and fishmeal in livestock feed</t>
  </si>
  <si>
    <t>Kumar, V; Fawole, FJ; Romano, N; Hossain, MS; Labh, SN; Overturf, K; Small, BC</t>
  </si>
  <si>
    <t>Insect (black soldier fly, Hermetia illucens) meal supplementation prevents the soybean meal-induced intestinal enteritis in rainbow trout and health benefits of using insect oil</t>
  </si>
  <si>
    <t>Dogankaya, L</t>
  </si>
  <si>
    <t>Effects of dietary insect (Ephestia kuehniella) egg meal on growth performance and fattyacid profiile of common carp (Cyprinus carpio)</t>
  </si>
  <si>
    <t>TURKISH JOURNAL OF VETERINARY &amp; ANIMAL SCIENCES</t>
  </si>
  <si>
    <t>+</t>
  </si>
  <si>
    <t>Gaudioso, G; Marzorati, G; Faccenda, F; Weil, T; Lunelli, F; Cardinaletti, G; Marino, G; Olivotto, I; Parisi, G; Tibaldi, E; Tuohy, KM; Fava, F</t>
  </si>
  <si>
    <t>Processed Animal Proteins from Insect and Poultry By-Products in a Fish Meal-Free Diet for Rainbow Trout: Impact on Intestinal Microbiota and Inflammatory Markers</t>
  </si>
  <si>
    <t>INTERNATIONAL JOURNAL OF MOLECULAR SCIENCES</t>
  </si>
  <si>
    <t>Mastoraki, M; Ferrándiz, PM; Vardali, SC; Kontodimas, DC; Kotzamanis, YP; Gasco, L; Chatzifotis, S; Antonopoulou, E</t>
  </si>
  <si>
    <t>A comparative study on the effect of fish meal substitution with three different insect meals on growth, body composition and metabolism of European sea bass (Dicentrarchus labrax L.)</t>
  </si>
  <si>
    <t>Fawole, FJ; Labh, SN; Hossain, MS; Overturf, K; Small, BC; Welker, TL; Hardy, RW; Kumar, V</t>
  </si>
  <si>
    <t>Insect (black soldier fly larvae) oil as a potential substitute for fish or soy oil in the fish meal-based diet of juvenile rainbow trout (Oncorhynchus mykiss</t>
  </si>
  <si>
    <t>Ma, J; Singha, KP; Abanikannda, MF; Myrsell, V; Romano, N; Koutsos, E; Adams, D; Cain, KD; Kumar, V</t>
  </si>
  <si>
    <t>Insect Larvae Meal as a Complementary Functional Ingredient in High Soybean Meal-Based Diets Improve the Health of Rainbow Trout (Oncorhynchus mykiss)</t>
  </si>
  <si>
    <t>JOURNAL OF FISH DISEASES</t>
  </si>
  <si>
    <t>Chaklader, MR; Siddik, MAB; Fotedar, R; Howieson, J</t>
  </si>
  <si>
    <t>Insect larvae, Hermetia illucens in poultry by-product meal for barramundi, Lates calcarifer modulates histomorphology, immunity and resistance to Vibrio harveyi</t>
  </si>
  <si>
    <t>Lock, ER; Arsiwalla, T; Waagbo, R</t>
  </si>
  <si>
    <t>Insect larvae meal as an alternative source of nutrients in the diet of Atlantic salmon (Salmo salar) postsmolt</t>
  </si>
  <si>
    <t>Linh, NV; Wannavijit, S; Tayyamath, K; Dinh-Hung, N; Nititanarapee, T; Sumon, MAA; Srinual, O; Permpoonpattana, P; Van Doan, H; Brown, CL</t>
  </si>
  <si>
    <t>Black Soldier Fly (Hermetia illucens) Larvae Meal: A Sustainable Alternative to Fish Meal Proven to Promote Growth and Immunity in Koi Carp (Cyprinus carpio var. koi)</t>
  </si>
  <si>
    <t>Pinho, S; Leal, MM; Shaw, C; Baganz, D; Baganz, G; Staaks, G; Kloas, W; Körner, O; Monsees, H</t>
  </si>
  <si>
    <t>Insect-based fish feed in decoupled aquaponic systems: Effect on lettuce production and resource use</t>
  </si>
  <si>
    <t>PLOS ONE</t>
  </si>
  <si>
    <t>Tefal, E; Peñaranda, DS; Martínez-Llorens, S; Tomás-Vidal, A; Jauralde, I; Lagos, L; Moyano, FJ; Jover-Cerdá, M</t>
  </si>
  <si>
    <t>Feeding of rainbow trout (Oncorhynchus mykiss) with organic ingredients replacing fish meal</t>
  </si>
  <si>
    <t>Sogari, G; Oddon, SB; Gasco, L; van Huis, A; Spranghers, T; Mancini, S</t>
  </si>
  <si>
    <t>Review: Recent advances in insect-based feeds: from animal farming to the acceptance of consumers and stakeholders</t>
  </si>
  <si>
    <t>ANIMAL</t>
  </si>
  <si>
    <t>Willora, FP; Farris, NW; Ghebre, E; Zatti, K; Bisa, S; Kiron, V; Verlhac-Trichet, V; Danielsen, M; Dalsgaard, TK; Sorensen, M</t>
  </si>
  <si>
    <t>Full-fat black soldier fly larvae meal and yellow mealworm meal: Impact on feed protein quality, growth and nutrient utilization of Atlantic salmon (Salmo salar) post smolts</t>
  </si>
  <si>
    <t>Karapanagiotidis, IT; Neofytou, MC; Asimaki, A; Daskalopoulou, E; Psofakis, P; Mente, E; Rumbos, CI; Athanassiou, CG</t>
  </si>
  <si>
    <t>Fishmeal Replacement by Full-Fat and Defatted Hermetia illucens Prepupae Meal in the Diet of Gilthead Seabream (Sparus aurata)</t>
  </si>
  <si>
    <t>Liu, Y; Andin, VC; Chor, WK; Gunasekaran, B; Chong, CM; Lee, PT; Loh, JY</t>
  </si>
  <si>
    <t>A preliminary study on the effects of substituting fishmeal with defatted black soldier fly (Hermetia illucens) larval meal on Asian seabass (Lates calcarifer) juveniles: Growth performance, feed efficiency, nutrient composition, disease resistance, and economic returns</t>
  </si>
  <si>
    <t>JOURNAL OF FISH BIOLOGY</t>
  </si>
  <si>
    <t>Kariuki, MW; Barwani, DK; Mwashi, V; Kioko, JK; Munguti, JM; Tanga, CM; Kiiru, P; Gicheha, MG; Osuga, IM</t>
  </si>
  <si>
    <t>Partial Replacement of Fishmeal with Black Soldier Fly Larvae Meal in Nile Tilapia Diets Improves Performance and Profitability in Earthen Pond</t>
  </si>
  <si>
    <t>SCIENTIFIC AFRICAN</t>
  </si>
  <si>
    <t>Nephale, LE; Moyo, NAG; Rapatsa-Malatji, MM</t>
  </si>
  <si>
    <t>Partial replacement of fish meal with soldier termite in juvenile Mozambique tilapia: Effects on growth performance, blood serum chemistry and histomorphology</t>
  </si>
  <si>
    <t>JOURNAL OF ANIMAL AND FEED SCIENCES</t>
  </si>
  <si>
    <t>Haider, R; Khan, N; Aihetasham, A; Shakir, HA; Fatima, M; Tanveer, A; Bano, S; Ali, W; Tahir, M; Asghar, M; Farooq, A; Aftab, S; Ul Haq, A; Sarwar, M</t>
  </si>
  <si>
    <t>Dietary inclusion of black soldier fly (Hermetia illucens) larvae meal, with exogenous protease supplementation, in practical diets for striped catfish (Pangasius hypophthalmus, Sauvage 1878)</t>
  </si>
  <si>
    <t>Bordignon, F; Trocino, A; Gasco, L; Oddon, SB; Xiccato, G; Berton, M</t>
  </si>
  <si>
    <t>Towards circularity in aquaculture systems: Environmental impact of Hermetia illucens meal inclusion in diets for rainbow trout reared in aquaponics</t>
  </si>
  <si>
    <t>JOURNAL OF CLEANER PRODUCTION</t>
  </si>
  <si>
    <t>Zarantoniello, M; Chemello, G; Ratti, S; Pulido-Rodríguez, LF; Daniso, E; Freddi, L; Salinetti, P; Nartea, A; Bruni, L; Parisi, G; Riolo, P; Olivotto, I</t>
  </si>
  <si>
    <t>Growth and Welfare Status of Giant Freshwater Prawn (Macrobrachium rosenbergii) Post-Larvae Reared in Aquaponic Systems and Fed Diets including Enriched Black Soldier Fly (Hermetia illucens) Prepupae Meal</t>
  </si>
  <si>
    <t>Feidantsis, K; Panteli, N; Bousdras, T; Gai, FCS; Gasco, L; Antonopoulou, E</t>
  </si>
  <si>
    <t>Dietary Tenebrio molitor larvae meal effects on cellular stress responses, antioxidant status and intermediate metabolism of Oncorhynchus mykiss</t>
  </si>
  <si>
    <t>JOURNAL OF ANIMAL PHYSIOLOGY AND ANIMAL NUTRITION</t>
  </si>
  <si>
    <t>Owens, CE; Powell, MS; Gaylord, TG; Conley, ZB; Sealey, WM</t>
  </si>
  <si>
    <t>Investigation of the suitability of 3 insect meals as protein sources for rainbow trout (Oncorhynchus mykiss)</t>
  </si>
  <si>
    <t>Mohan, K; Rajan, DK; Muralisankar, T; Ganesan, AR; Sathishkumar, P; Revathi, N</t>
  </si>
  <si>
    <t>Use of black soldier fly (Hermetia illucens L.) larvae meal in aquafeeds for a sustainable aquaculture industry: A review of past and future needs</t>
  </si>
  <si>
    <t>Idol, A; Takahashil, T; Miural, C; Hirayasu, H; Seyama, T; Miural, T</t>
  </si>
  <si>
    <t>Effect of two full-fat insect meals, yellow mealworm and black soldier fly larva, on growth performance of juvenile yellowtail</t>
  </si>
  <si>
    <t>Qi, ZZ; Gu, M; Pan, SH; Li, Q; Deng, WZ; Bai, N</t>
  </si>
  <si>
    <t>Defatted Tenebrio molitor meal time-dependently altered sensory quality and nutritional value of turbot Scophthalmus maximus during growing-out phase</t>
  </si>
  <si>
    <t>Basto, A; Valente, LMP; Sousa, V; Conde-Sieira, M; Soengas, JL</t>
  </si>
  <si>
    <t>Total fishmeal replacement by defatted Tenebrio molitor larvae meal induces alterations in intermediary metabolism of European sea bass (Dicentrarchus labrax)</t>
  </si>
  <si>
    <t>JOURNAL OF ANIMAL SCIENCE</t>
  </si>
  <si>
    <t>Aaqillah-Amrl, MA; Hidir, A; Ikhwanuddin, M; Fatanl, NA; Muhammad-Rahimil, R; Ning-Shahiral, S; Siankhe, RGN; Vandenberg, GW; Tanga, CM; Yossal, R</t>
  </si>
  <si>
    <t>Effects of insect meals on fish digestibility, blood parameters, and economic performance: a meta-analysis</t>
  </si>
  <si>
    <t>Ghosh, D; Mondal, K; Das, S; Haque, S; Mukherjee, K; Das, A</t>
  </si>
  <si>
    <t>Bioconversion of insect protein biomass into a fishmeal alternate for freshwater fish, Oreochromis mossambicus (Peters, 1852) diets</t>
  </si>
  <si>
    <t>Sun, H; Dong, WJ; He, GL; Long, Y; He, YF; Chen, YJ; Lin, SM</t>
  </si>
  <si>
    <t>Excessive level of dietary insect protein negatively changed growth metabolomic and transcriptomic profiles of largemouth bass (Micropterus salmoides)</t>
  </si>
  <si>
    <t>Rangel, F; Monteiro, M; Santos, RA; Ferreira-Martins, D; Cortinhas, R; Gasco, L; Gai, F; Pousao-Ferreira, P; Couto, A; Oliva-Teles, A; Serra, CR; Enes, P</t>
  </si>
  <si>
    <t>Novel chitinolytic Bacillus spp. increase feed efficiency, feed digestibility, and survivability to Vibrio anguillarum in European seabass fed with diets containing Hermetia illucens larvae meal</t>
  </si>
  <si>
    <t>Nunes, AJP; Yamamoto, H; Simoes, JP; Pisa, JL; Miyamoto, N; Leite, JS</t>
  </si>
  <si>
    <t>The Black Soldier Fly (Hermetia illucens) Larvae Meal Can Cost-Effectively Replace Fish Meal in Practical Nursery Diets for Post-Larval Penaeus vannamei under High-Density Culture</t>
  </si>
  <si>
    <t>Randazzo, B; Di Marco, P; Zarantoniello, M; Daniso, E; Cerri, R; Finoia, MG; Capoccioni, F; Tibaldi, E; Olivotto, I; Cardinaletti, G</t>
  </si>
  <si>
    <t>Effects of supplementing a plant protein-rich diet with insect, crayfish or microalgae meals on gilthead sea bream (Sparus aurata) and European seabass (Dicentrarchus labrax) growth, physiological status and gut health</t>
  </si>
  <si>
    <t>Nugroho, RA; Aryani, R; Hardi, EH; Manurung, H; Rudianto, R; Wirawan, NA; Syalsabillah, N; Jati, WN</t>
  </si>
  <si>
    <t>Nutritive value, material reduction, biomass conversion rate, and survival of black solider fly larvae reared on palm kernel meal supplemented with fish pellets and fructose</t>
  </si>
  <si>
    <t>INTERNATIONAL JOURNAL OF TROPICAL INSECT SCIENCE</t>
  </si>
  <si>
    <t>Kishawy, ATY; Mohammed, HA; Zaglool, AW; Attia, MS; Hassan, FAM; Roushdy, EM; Ismail, TA; Ibrahim, D</t>
  </si>
  <si>
    <t>Partial defatted black solider larvae meal as a promising strategy to replace fish meal protein in diet for Nile tilapia (Oreochromis niloticus): Performance, expression of protein and fat transporters, and cytokines related genes and economic efficiency</t>
  </si>
  <si>
    <t>Tran, HQ; Nguyen, TT; Prokesová, M; Gebauer, T; Doan, HV; Stejskal, V</t>
  </si>
  <si>
    <t>Systematic review and meta-analysis of production performance of aquaculture species fed dietary insect meals</t>
  </si>
  <si>
    <t>Busti, S; Magnani, M; Badiani, A; Silvi, M; Baldi, G; Soglia, F; Petracci, M; Sirri, F; Gasco, L; Brambilla, F; Gatta, PP; Parma, L; Bonaldo, A</t>
  </si>
  <si>
    <t>Effect of different inclusion levels of defatted Hermetia illucens larvae meal on fillet quality of gilthead sea bream (Sparus aurata)</t>
  </si>
  <si>
    <t>Belghit, I; Liland, NS; Gjesdal, P; Biancarosa, I; Menchetti, E; Li, YX; Waagbo, R; Krogdahl, Å; Lock, EJ</t>
  </si>
  <si>
    <t>Black soldier fly larvae meal can replace fish meal in diets of sea-water phase Atlantic salmon (Salmo salar)</t>
  </si>
  <si>
    <t>Fan, K; Liu, H; Pei, Z; Brown, PB; Huang, Y</t>
  </si>
  <si>
    <t>A study of the potential effect of dietary fishmeal replacement with cricket meal (Gryllus bimaculatus) on growth performance, blood health, liver antioxidant activities, intestinal microbiota and immune-related gene expression of juvenile channel catfish</t>
  </si>
  <si>
    <t>ANIMAL FEED SCIENCE AND TECHNOLOGY</t>
  </si>
  <si>
    <t>Tippayadara, N; Dawood, MAO; Krutmuang, P; Hoseinifar, SH; Van Doan, H; Paolucci, M</t>
  </si>
  <si>
    <t>Replacement of Fish Meal by Black Soldier Fly (Hermetia illucens) Larvae Meal: Effects on Growth, Haematology, and Skin Mucus Immunity of Nile Tilapia, Oreochromis niloticus</t>
  </si>
  <si>
    <t>Piazzon, MC; Naya-Catala, F; Pereira, GV; Estensoro, I; Del Pozo, R; Calduch-Giner, JA; Nuez-Ortin, WG; Palenzuela, O; Sitja-Bobadilla, A; Dias, J; Conceicao, LEC; Perez-Sanchez, J</t>
  </si>
  <si>
    <t>A novel fish meal-free diet formulation supports proper growth and does not impair intestinal parasite susceptibility in gilthead sea bream (Sparus aurata) with a reshape of gut microbiota and tissue-specific gene expression patterns</t>
  </si>
  <si>
    <t>Mente, E; Bousdras, T; Feidantsis, K; Panteli, N; Mastoraki, M; Kormas, KA; Chatzifotis, S; Piccolo, G; Gasco, L; Gai, F; Martin, SAM; Antonopoulou, E</t>
  </si>
  <si>
    <t>Tenebrio molitor larvae meal inclusion affects hepatic proteome and apoptosis and/or autophagy of three farmed fish species</t>
  </si>
  <si>
    <t>Mikolajczak, Z; Rawski, M; Mazurkiewicz, J; Kieronczyk, B; Kolodziejski, P; Pruszynska-Oszmalek, E; Józefiak, D</t>
  </si>
  <si>
    <t>The first insight into black soldier fly meal in brown trout nutrition as an environmentally sustainable fish meal replacement</t>
  </si>
  <si>
    <t>Phesatcha, B; Phesatcha, K; Viennaxay, B; Matra, M; Totakul, P; Wanapat, M</t>
  </si>
  <si>
    <t>Cricket Meal (Gryllus bimaculatus) as a Protein Supplement on In Vitro Fermentation Characteristics and Methane Mitigation</t>
  </si>
  <si>
    <t>Radhakrishnan, G; Silva, MS; Liland, NS; Secci, R; Araujo, P; Philip, AJP; Belghit, I</t>
  </si>
  <si>
    <t>Does the processing of black soldier fly larvae meal affect the amino acid solubility in Atlantic salmon (Salmo salar)?</t>
  </si>
  <si>
    <t>S33</t>
  </si>
  <si>
    <t>S48</t>
  </si>
  <si>
    <t>Hervás, G; Toral, PG; Labbouz, Y; Baila, C; Boussalia, Y; Frutos, P</t>
  </si>
  <si>
    <t>Replacing soybean meal with house cricket (Acheta domesticus) meal in ruminant diet: effects on ruminal fermentation, degradation, and biohydrogenation</t>
  </si>
  <si>
    <t>Homska, N; Kowalska, J; Bogucka, J; Ziólkowska, E; Rawski, M; Kieronczyk, B; Mazurkiewicz, J</t>
  </si>
  <si>
    <t>Dietary Fish Meal Replacement with Hermetia illucens and Tenebrio molitor Larval Meals Improves the Growth Performance and Nutriphysiological Status of Ide (Leuciscus idus) Juveniles</t>
  </si>
  <si>
    <t>Rangel, F; Enes, P; Gasco, L; Gai, F; Hausmann, B; Berry, D; Oliva-Teles, A; Serra, CR; Pereira, FC</t>
  </si>
  <si>
    <t>Differential Modulation of the European Sea Bass Gut Microbiota by Distinct Insect Meals</t>
  </si>
  <si>
    <t>FRONTIERS IN MICROBIOLOGY</t>
  </si>
  <si>
    <t>Truzzi, C; Girolametti, F; Annibaldi, A; Zarantoniello, M; Olivotto, I; Riolo, P; Tulli, F; Illuminati, S</t>
  </si>
  <si>
    <t>Insect-based aquafeeds modulate the fatty acid profile of zebrafish: A comparison on the different life stages</t>
  </si>
  <si>
    <t>Rimoldi, S; Antonini, M; Gasco, L; Moroni, F; Terova, G</t>
  </si>
  <si>
    <t>Intestinal microbial communities of rainbow trout (Oncorhynchus mykiss) may be improved by feeding a Hermetia illucens meal/low-fishmeal diet</t>
  </si>
  <si>
    <t>Gasco, L; Caimi, C; Trocino, A; Lussiana, C; Oddon, SB; Malfatto, V; Anedda, R; Serra, G; Biasato, I; Schiavone, A; Gai, F; Renna, M</t>
  </si>
  <si>
    <t>Digestibility of defatted insect meals for rainbow trout aquafeeds</t>
  </si>
  <si>
    <t>Mastoraki, M; Katsika, L; Enes, P; Guerreiro, I; Kotzamanis, YP; Gasco, L; Chatzifotis, S; Antonopoulou, E</t>
  </si>
  <si>
    <t>Insect meals in feeds for juvenile gilthead seabream (Sparus aurata): Effects on growth, blood chemistry, hepatic metabolic enzymes, body composition and nutrient utilization</t>
  </si>
  <si>
    <t>Candela-Maldonado, Y; Megder, I; Tefal, E; Peñaranda, DS; Martínez-Llorens, S; Tomás-Vidal, A; Jover-Cerdá, M; Jauralde, I</t>
  </si>
  <si>
    <t>Four Organic Protein Source Alternatives to Fish Meal for Pacific White Shrimp (Penaeus vannamei) Feeding</t>
  </si>
  <si>
    <t>Tampou, A; Kousoulaki, K; Vasilaki, A; Vlahos, N; Nikouli, E; Panteli, N; Feidantsis, K; Kormas, K; Andreopoulou, S; Karapanagiotidis, IT; Berillis, P; Nengas, I; Antonopoulou, E; Mente, E</t>
  </si>
  <si>
    <t>Growth Performance of Gilthead Sea Bream (Sparus aurata) Fed Low Fish Meal Diets With an Innovative Mixture of Low Trophic Ingredients</t>
  </si>
  <si>
    <t>Basili, M; Randazzo, B; Caccamo, L; Guizzardi, SGO; Meola, M; Perdichizzi, A; Quero, GM; Maricchiolo, G</t>
  </si>
  <si>
    <t>Effect of graded inclusion of black soldier fly (Hermetia illucens, Linnaeus, 1758) pre-pupae meal in diets for gilthead seabream (Sparus aurata, Linnaeus, 1758) on gut microbiome and liver morphology</t>
  </si>
  <si>
    <t>Cardinaletti, G; Di Marco, P; Daniso, E; Messina, M; Donadelli, V; Finoia, MG; Petochi, T; Fava, F; Faccenda, F; Contò, M; Cerri, R; Volpatti, D; Bulfon, C; Mandich, A; Longobardi, A; Marino, G; Pulido-Rodriguez, LF; Parisi, G; Tibaldi, E</t>
  </si>
  <si>
    <t>Growth and Welfare of Rainbow Trout (Oncorhynchus mykiss) in Response to Graded Levels of Insect and Poultry By-Product Meals in Fishmeal-Free Diets</t>
  </si>
  <si>
    <t>Nogales-Mérida, S; Gobbi, P; Józefiak, D; Mazurkiewicz, J; Dudek, K; Rawski, M; Kieronczyk, B; Józefiak, A</t>
  </si>
  <si>
    <t>Insect meals in fish nutrition</t>
  </si>
  <si>
    <t>Hidalgo, MC; Morales, AE; Pula, HJ; Tomas-Almenar, C; Sanchez-Muros, MJ; Melenchon, F; Fabrikov, D; Cardenete, G</t>
  </si>
  <si>
    <t>Oxidative metabolism of gut and innate immune status in skin and blood of tench (Tinca tinca) fed with different insect meals (Hermetia illucens and Tenebrio molitor)</t>
  </si>
  <si>
    <t>Mastoraki, M; Panteli, N; Kotzamanis, YP; Gasco, L; Antonopoulou, E; Chatzifotis, S</t>
  </si>
  <si>
    <t>Nutrient digestibility of diets containing five different insect meals in gilthead sea bream (Sparus aurata) and European sea bass (Dicentrarchus labrax)</t>
  </si>
  <si>
    <t>Hua, K</t>
  </si>
  <si>
    <t>A meta-analysis of the effects of replacing fish meals with insect meals on growth performance of fish</t>
  </si>
  <si>
    <t>Mauro-Félix, AK; Molinero, M; del-Rio-Zaragoza, OB; Tinajero-Chavez, A; Arambul-Muñoz, E; Pena-Marín, ES; Viana, MT</t>
  </si>
  <si>
    <t>Effect of cricket meal and acid cricket silage from Acheta domesticus in diets and as a substitute for fish meal and fish oil on the productive performance of Litopenaeus vannamei</t>
  </si>
  <si>
    <t>Sangiacomo, C; Trombetta, L; Susini, F; Brogi, L; Licitra, R; Machese, M; Falabella, P; Franco, A; Scieuzo, C; Del Vecchio, G; Verri, T; Fronte, B</t>
  </si>
  <si>
    <t>Hermetia illucens meal from different substrates for replacing fishmeal: study on zebrafish as fish model</t>
  </si>
  <si>
    <t>Li, XM; Chen, YK; Liao, ZH; Chen, XQ; Gu, XY; Ye, T; Pu, HQ; Li, WJ; Zhu, B; Zhao, W; Niu, J</t>
  </si>
  <si>
    <t>Effects of butane-defatted black soldier fly larvae meal replace dietary fishmeal on growth, antioxidant capacity and intestine health of rainbow trout (Oncorhynchus mykiss)</t>
  </si>
  <si>
    <t>Mikolajczak, Z; Mazurkiewicz, J; Rawski, M; Kieronczyk, B; Józefiak, A; Swiatkiewicz, S; Józefiak, D</t>
  </si>
  <si>
    <t>Black soldier fly full-fat meal in Atlantic salmon nutrition - Part A: Effects on growth performance, feed utilization, selected nutriphysiological traits and production sustainability in fries</t>
  </si>
  <si>
    <t>Basto, A; Valente, LMP; Soengas, JL; Conde-Sieira, M</t>
  </si>
  <si>
    <t>Partial and total fishmeal replacement by defatted Tenebrio molitor larvae meal do not alter short- and mid-term regulation of food intake in European sea bass (Dicentrarchus labrax)</t>
  </si>
  <si>
    <t>Mnisi, CM; Oyeagu, CE; Ruzvidzo, O</t>
  </si>
  <si>
    <t>Mopane Worm (Gonimbrasia belina Westwood) Meal as a Potential Protein Source for Sustainable Quail Production: A Review</t>
  </si>
  <si>
    <t>Palomba, A; Melis, R; Biosa, G; Braca, A; Pisanu, S; Ghisaura, S; Caimi, C; Biasato, I; Oddon, SB; Gasco, L; Terova, G; Moroni, F; Antonini, M; Pagnozzi, D; Anedda, R</t>
  </si>
  <si>
    <t>On the Compatibility of Fish Meal Replacements in Aquafeeds for Rainbow Trout. A Combined Metabolomic, Proteomic and Histological Study</t>
  </si>
  <si>
    <t>FRONTIERS IN PHYSIOLOGY</t>
  </si>
  <si>
    <t>Guerreiro, I; Castro, C; Serra, CR; Coutinho, F; Couto, A; Peres, H; Pousao-Ferreira, P; Gasco, L; Gai, FCS; Oliva-Teles, A; Enes, P</t>
  </si>
  <si>
    <t>Oxidative Stress Response of Meagre to Dietary Black Soldier Fly Meal</t>
  </si>
  <si>
    <t>Carral, JM; Sáez-Royuela, M</t>
  </si>
  <si>
    <t>Replacement of Dietary Fishmeal by Black Soldier Fly Larvae (Hermetia illucens) Meal in Practical Diets for Juvenile Tench (Tinca tinca)</t>
  </si>
  <si>
    <t>Goglio, P; Van den Burg, S; Kousoulaki, K; Skirtun, M; Espmark, ÅM; Kettunen, AH; Abbink, W</t>
  </si>
  <si>
    <t>The Environmental Impact of Partial Substitution of Fish-Based Feed with Algae- and Insect-Based Feed in Salmon Farming</t>
  </si>
  <si>
    <t>Rangel, F; Santos, RA; Monteiro, M; Lavrador, AS; Gasco, L; Gai, F; Oliva-Teles, A; Enes, P; Serra, CR</t>
  </si>
  <si>
    <t>Isolation of Chitinolytic Bacteria from European Sea Bass Gut Microbiota Fed Diets with Distinct Insect Meals</t>
  </si>
  <si>
    <t>Rapatsa, M; Moyo, N</t>
  </si>
  <si>
    <t>A Review and Meta-analysis of the Effects of Replacing Fishmeal with Insect Meals on Growth of Tilapias and Sharptooth Catfish</t>
  </si>
  <si>
    <t>Li, YX; Kortner, TM; Chikwati, EM; Belghit, I; Lock, EJ; Krogdahl, Å</t>
  </si>
  <si>
    <t>Total replacement of fish meal with black soldier fly (Hermetia illucens) larvae meal does not compromise the gut health of Atlantic salmon (Salmo salar)</t>
  </si>
  <si>
    <t>Xu, Y; Su, H; Li, T; Lv, J; Liu, JY; Bai, XJ</t>
  </si>
  <si>
    <t>Effects of Fly Maggot Protein Replacement of Fish Meal on Growth Performance, Immune Level, Antioxidant Level, and Fecal Flora of Blue Foxes at Weaning Stage</t>
  </si>
  <si>
    <t>Chemello, G; Renna, M; Caimi, C; Guerreiro, I; Oliva-Teles, A; Enes, P; Biasato, I; Schiavone, A; Gai, FC; Gasco, L</t>
  </si>
  <si>
    <t>Partially Defatted Tenebrio molitor Larva Meal in Diets for Grow-Out Rainbow Trout, Oncorhynchus mykiss (Walbaum): Effects on Growth Performance, Diet Digestibility and Metabolic Responses</t>
  </si>
  <si>
    <t>Wehry, GJJE; Little, DC; Newton, RW; Bostock, J</t>
  </si>
  <si>
    <t>The feasibility of underutilised biomass streams for the production of insect-based feed ingredients: The case for whisky by-products and Scottish farmed salmon</t>
  </si>
  <si>
    <t>CLEANER ENGINEERING AND TECHNOLOGY</t>
  </si>
  <si>
    <t>Rawski, M; Mazurkiewicz, J; Kieronczyk, B; Józefiak, D</t>
  </si>
  <si>
    <t>Black Soldier Fly Full-Fat Larvae Meal as an Alternative to Fish Meal and Fish Oil in Siberian Sturgeon Nutrition: The Effects on Physical Properties of the Feed, Animal Growth Performance, and Feed Acceptance and Utilization</t>
  </si>
  <si>
    <t>Belghit, I; Liland, NS; Waagbo, R; Biancarosa, I; Pelusio, N; Li, YX; Krogdahl, Å; Lock, EJ</t>
  </si>
  <si>
    <t>Potential of insect-based diets for Atlantic salmon (Salmo salar)</t>
  </si>
  <si>
    <t>Truzzi, C; Girolametti, F; Giovannini, L; Olivotto, I; Zarantoniello, M; Scarponi, G; Annibaldi, A; Illuminati, S</t>
  </si>
  <si>
    <t>New Eco-Sustainable Feed in Aquaculture: Influence of Insect-Based Diets on the Content of Potentially Toxic Elements in the Experimental Model Zebrafish (Danio rerio)</t>
  </si>
  <si>
    <t>MOLECULES</t>
  </si>
  <si>
    <t>Dumas, A; Raggi, T; Barkhouse, J; Lewis, E; Weltzien, E</t>
  </si>
  <si>
    <t>The oil fraction and partially defatted meal of black soldier fly larvae (Hermetia illucens) affect differently growth performance, feed efficiency, nutrient deposition, blood glucose and lipid digestibility of rainbow trout (Oncorhynchus mykiss)</t>
  </si>
  <si>
    <t>Ido, A; Ali, MFZ; Takahashi, T; Miura, C; Miura, T</t>
  </si>
  <si>
    <t>Growth of Yellowtail (Seriola quinqueradiata) Fed on a Diet Including Partially or Completely Defatted Black Soldier Fly (Hermetia illucens) Larvae Meal</t>
  </si>
  <si>
    <t>Panteli, N; Mastoraki, M; Lazarina, M; Chatzifotis, S; Mente, E; Kormas, KA; Antonopoulou, E</t>
  </si>
  <si>
    <t>Configuration of Gut Microbiota Structure and Potential Functionality in Two Teleosts under the Influence of Dietary Insect Meals</t>
  </si>
  <si>
    <t>Chaklader, MR; Howieson, J; Siddik, MAB; Foysal, MJ; Fotedar, R</t>
  </si>
  <si>
    <t>Supplementation of tuna hydrolysate and insect larvae improves fishmeal replacement efficacy of poultry by-product in Lates calcarifer (Bloch, 1790) juveniles</t>
  </si>
  <si>
    <t>Zarantoniello, M; Randazzo, B; Nozzi, V; Truzzi, C; Giorgini, E; Cardinaletti, G; Freddi, L; Ratti, S; Girolametti, F; Osimani, A; Notarstefano, V; Milanovic, V; Riolo, P; Isidoro, N; Tulli, F; Gioacchini, G; Olivotto, I</t>
  </si>
  <si>
    <t>Physiological responses of Siberian sturgeon (Acipenser baerii) juveniles fed on full-fat insect-based diet in an aquaponic system</t>
  </si>
  <si>
    <t>Pulido, L; Secci, G; Maricchiolo, G; Gasco, L; Gai, F; Serra, A; Conte, G; Parisi, G</t>
  </si>
  <si>
    <t>Effect of dietary black soldier fly larvae meal on fatty acid composition of lipids and sn-2 position of triglycerides of marketable size gilthead sea bream fillets</t>
  </si>
  <si>
    <t>Prachom, N; Boonyoung, S; Hassaan, MS; El-Haroun, E; Davies, SJ</t>
  </si>
  <si>
    <t>Preliminary evaluation of Superworm (Zophobas morio) larval meal as a partial protein source in experimental diets for juvenile Asian sea bass, Lates calcarifer</t>
  </si>
  <si>
    <t>Stejskal, V; Tran, HQ; Prokesova, M; Gebauer, T; Giang, PT; Gai, F; Gasco, L</t>
  </si>
  <si>
    <t>Partially Defatted Hermetia illucens Larva Meal in Diet of Eurasian Perch (Perca fluviatilis) Juveniles</t>
  </si>
  <si>
    <t>Caimi, C; Gasco, L; Biasato, I; Malfatto, V; Varello, K; Prearo, M; Pastorino, P; Bona, MC; Francese, DR; Schiavone, A; Elia, AC; Dörr, AJM; Gai, F</t>
  </si>
  <si>
    <t>Could Dietary Black Soldier Fly Meal Inclusion Affect the Liver and Intestinal Histological Traits and the Oxidative Stress Biomarkers of Siberian Sturgeon (Acipenser baerii) Juveniles?</t>
  </si>
  <si>
    <t>Basto, A; Matos, E; Valente, LMP</t>
  </si>
  <si>
    <t>Nutritional value of different insect larvae meals as protein sources for European sea bass (Dicentrarchus labrax) juveniles</t>
  </si>
  <si>
    <t>Shin, J; Lee, KJ</t>
  </si>
  <si>
    <t>Digestibility of insect meals for Pacific white shrimp (Litopenaeus vannamei) and their performance for growth, feed utilization and immune responses</t>
  </si>
  <si>
    <t>Rumbos, CI; Mente, E; Karapanagiotidis, IT; Vlontzos, G; Athanassiou, CG</t>
  </si>
  <si>
    <t>Insect-Based Feed Ingredients for Aquaculture: A Case Study for Their Acceptance in Greece</t>
  </si>
  <si>
    <t>Bruni, L; Randazzo, B; Cardinaletti, G; Zarantoniello, M; Mina, F; Secci, G; Tulli, F; Olivotto, I; Parisi, G</t>
  </si>
  <si>
    <t>Dietary inclusion of full-fat Hermetia illucens prepupae meal in practical diets for rainbow trout (Oncorhynchus mykiss): Lipid metabolism and fillet quality investigations</t>
  </si>
  <si>
    <t>Jensen, H; Elleby, C; Domínguez, IP; Chatzopoulos, T; Charlebois, P</t>
  </si>
  <si>
    <t>Insect-based protein feed: from fork to farm</t>
  </si>
  <si>
    <t>Abu Bakar, NH; Razak, SA; Taufek, NM; Alias, Z</t>
  </si>
  <si>
    <t>Evaluation of black soldier fly (Hermetia illucens) prepupae oil as meal supplementation in diets for red hybrid tilapia (Oreochromis sp.)</t>
  </si>
  <si>
    <t>Fronte, B; Licitra, R; Bibbiani, C; Casini, L; De Zoysa, M; Miragliotta, V; Sagona, S; Coppola, F; Brogi, L; Abramo, F</t>
  </si>
  <si>
    <t>Fishmeal Replacement with Hermetia illucens Meal in Aquafeeds: Effects on Zebrafish Growth Performances, Intestinal Morphometry, and Enzymology</t>
  </si>
  <si>
    <t>Hoffmann, L; Rawski, M; Nogales-Mérida, S; Kolodziejski, P; Pruszynska-Oszmalek, E; Mazurkiewicz, J</t>
  </si>
  <si>
    <t>Mealworm meal use in sea trout (Salmo trutta m. trutta, L.) fingerling diets: effects on growth performance, histomorphology of the gastrointestinal tract and blood parameters</t>
  </si>
  <si>
    <t>Belghit, I; Waagbo, R; Lock, EJ; Liland, NS</t>
  </si>
  <si>
    <t>Insect-based diets high in lauric acid reduce liver lipids in freshwater Atlantic salmon</t>
  </si>
  <si>
    <t>Mousavi, S; Zahedinezhad, S; Loh, JY</t>
  </si>
  <si>
    <t>A review on insect meals in aquaculture: the immunomodulatory and physiological effects</t>
  </si>
  <si>
    <t>INTERNATIONAL AQUATIC RESEARCH</t>
  </si>
  <si>
    <t>Zarantoniello, M; Randazzo, B; Cardinaletti, G; Truzzi, C; Chemello, G; Riolo, P; Olivotto, I</t>
  </si>
  <si>
    <t>Possible Dietary Effects of Insect-Based Diets across Zebrafish (Danio rerio) Generations: A Multidisciplinary Study on the Larval Phase</t>
  </si>
  <si>
    <t>Basto, A; Valente, LMP; Conde-Sieira, M; Soengas, JL</t>
  </si>
  <si>
    <t>Central regulation of food intake is not affected by inclusion of defatted Tenebrio molitor larvae meal in diets for European sea bass (Dicentrarchus labrax)</t>
  </si>
  <si>
    <t>Wachira, MN; Osuga, IM; Munguti, JM; Ambula, MK; Subramanian, S; Tanga, CM</t>
  </si>
  <si>
    <t>Efficiency and Improved Profitability of Insect-Based Aquafeeds for Farming Nile Tilapia Fish (Oreochromis niloticus L.)</t>
  </si>
  <si>
    <t>Ido, A; Hashizume, A; Ohta, T; Takahashi, T; Miura, C; Miura, T</t>
  </si>
  <si>
    <t>Replacement of Fish Meal by Defatted Yellow Mealworm (Tenebrio molitor) Larvae in Diet Improves Growth Performance and Disease Resistance in Red Seabream (Pargus major)</t>
  </si>
  <si>
    <t>JOURNAL OF THE SCIENCE OF FOOD AND AGRICULTURE</t>
  </si>
  <si>
    <t>Hoffmann, L; Rawski, M; Nogales-Merida, S; Mazurkiewicz, J</t>
  </si>
  <si>
    <t>DIETARY INCLUSION OF TENEBRIO MOLITOR MEAL IN SEA TROUT LARVAE REARING: EFFECTS ON FISH GROWTH PERFORMANCE, SURVIVAL, CONDITION, AND GIT AND LIVER ENZYMATIC ACTIVITY</t>
  </si>
  <si>
    <t>Elia, AC; Capucchio, MT; Caldaroni, B; Magara, G; Dorr, AJM; Biasato, I; Biasibetti, E; Righetti, M; Pastorino, P; Prearo, M; Gai, F; Schiavone, A; Gasco, L</t>
  </si>
  <si>
    <t>Influence of Hermetia illucens meal dietary inclusion on the histological traits, gut mucin composition and the oxidative stress biomarkers in rainbow trout (Oncorhynchus mykiss)</t>
  </si>
  <si>
    <t>Roques, S; Deborde, C; Guimas, L; Marchand, Y; Richard, N; Jacob, D; Skiba-Cassy, S; Moing, A; Fauconneau, B</t>
  </si>
  <si>
    <t>Integrative Metabolomics for Assessing the Effect of Insect (Hermetia illucens) Protein Extract on Rainbow Trout Metabolism</t>
  </si>
  <si>
    <t>METABOLITES</t>
  </si>
  <si>
    <t>Zarantoniello, M; Randazzo, B; Gioacchini, G; Truzzi, C; Giorgini, E; Riolo, P; Gioia, G; Bertolucci, C; Osimani, A; Cardinaletti, G; Lucon-Xiccato, T; Milanovi, V; Annibaldi, A; Tulli, F; Notarstefano, V; Ruschioni, S; Clementi, F; Olivotto, I</t>
  </si>
  <si>
    <t>Zebrafish (Danio rerio) physiological and behavioural responses to insect-based diets: a multidisciplinary approach</t>
  </si>
  <si>
    <t>Fontes, TV; de Oliveira, KRB; Almeida, ILG; Orlando, TM; Rodrigues, PB; da Costa, DV; Rosa, PVE</t>
  </si>
  <si>
    <t>Digestibility of Insect Meals for Nile Tilapia Fingerlings</t>
  </si>
  <si>
    <t>Kowalska, J; Rawski, M; Homska, N; Mikolajczak, Z; Kieronczyk, B; Swiatkiewicz, S; Wachowiak, R; Hetmanczyk, K; Mazurkiewicz, J</t>
  </si>
  <si>
    <t>The first insight into full-fat superworm (Zophobas morio) meal in guppy (Poecilia reticulata) diets: a study on multiple-choice feeding preferences and growth performance</t>
  </si>
  <si>
    <t>Belghit, I; Lock, EJ; Fumière, O; Lecrenier, MC; Renard, P; Dieu, M; Berntssen, MHG; Palmblad, M; Rasinger, JD</t>
  </si>
  <si>
    <t>Species-Specific Discrimination of Insect Meals for Aquafeeds by Direct Comparison of Tandem Mass Spectra</t>
  </si>
  <si>
    <t>Agbohessou, PS; Mandiki, SNM; Gougbédji, A; Megido, RC; Lima, LMW; Cornet, V; Lambert, J; Purcaro, G; Francis, F; Lalèyè, PA; Kestemont, P</t>
  </si>
  <si>
    <t>Efficiency of fatty acid-enriched dipteran-based meal on husbandry, digestive activity and immunological responses of Nile tilapia Oreochromis niloticus juveniles</t>
  </si>
  <si>
    <t>Alcaraz, R; Mita, GI; Hernández-Contreras, A; Hernández, MD</t>
  </si>
  <si>
    <t>Physical properties of extruded fish feed containing silkworm (Bombyx mori) pupae meal</t>
  </si>
  <si>
    <t>Randazzo, B; Zarantoniello, M; Gioacchini, G; Giorgini, E; Truzzi, C; Notarstefano, V; Cardinaletti, G; Huyen, KT; Carnevali, O; Olivotto, I</t>
  </si>
  <si>
    <t>Can Insect-Based Diets Affect Zebrafish (Danio rerio) Reproduction? A Multidisciplinary Study</t>
  </si>
  <si>
    <t>ZEBRAFISH</t>
  </si>
  <si>
    <t>Iaconisi, V; Secci, G; Sabatino, G; Piccolo, G; Gasco, L; Papini, AM; Parisi, G</t>
  </si>
  <si>
    <t>Effect of mealworm (Tenebrio molitor L.) larvae meal on amino acid composition of gilthead sea bream (Sparus aurata L.) and rainbow trout (Oncorhynchus mykiss W.) fillets</t>
  </si>
  <si>
    <t>ITALIAN JOURNAL OF ANIMAL SCIENCE</t>
  </si>
  <si>
    <t>Borgogno, M; Dinnella, C; Iaconisi, V; Fusi, R; Scarpaleggia, C; Schiavone, A; Monteleone, E; Gasco, L; Parisi, G</t>
  </si>
  <si>
    <t>Inclusion of Hermetia illucens larvae meal on rainbow trout (Oncorhynchus mykiss) feed: effect on sensory profile according to static and dynamic evaluations</t>
  </si>
  <si>
    <t>Stadtlander, T; Stamer, A; Buser, A; Wohlfahrt, J; Leiber, F; Sandrock, C</t>
  </si>
  <si>
    <t>Hermetia illucens meal as fish meal replacement for rainbow trout on farm</t>
  </si>
  <si>
    <t>de Souza-Vilela, I; Andrew, NR; Ruhnke, I</t>
  </si>
  <si>
    <t>Insect protein in animal nutrition</t>
  </si>
  <si>
    <t>ANIMAL PRODUCTION SCIENCE</t>
  </si>
  <si>
    <t>Terova, G; Ceccotti, C; Ascione, C; Gasco, L; Rimoldi, S</t>
  </si>
  <si>
    <t>Effects of Partially DefattedHermetia illucensMeal in Rainbow Trout Diet on Hepatic Methionine Metabolism</t>
  </si>
  <si>
    <t>Macombe, C; Le Feon, S; Aubin, J; Maillard, F</t>
  </si>
  <si>
    <t>Marketing and social effects of industrial scale insect value chains in Europe: case of mealworm for feed in France</t>
  </si>
  <si>
    <t>Roncarati, A; Cappuccinelli, R; Meligrana, MCT; Anedda, R; Uzzau, S; Melotti, P</t>
  </si>
  <si>
    <t>Growing Trial of Gilthead Sea Bream (Sparus aurata) Juveniles Fed on Chironomid Meal as a Partial Substitution for Fish Meal</t>
  </si>
  <si>
    <t>Sing, KW; Kamarudin, MS; Wilson, JJ; Sofian-Azirun, M</t>
  </si>
  <si>
    <t>Evaluation of Blowfly (Chrysomya megacephala) Maggot Meal as an Effective, Sustainable Replacement for Fishmeal in the Diet of Farmed Juvenile Red Tilapia (Oreochromis sp.)</t>
  </si>
  <si>
    <t>PAKISTAN VETERINARY JOURNAL</t>
  </si>
  <si>
    <t>Makkar, HPS; Tran, G; Henzé, V; Ankers, P</t>
  </si>
  <si>
    <t>State-of-the-art on use of insects as animal feed</t>
  </si>
  <si>
    <t>Hua, K; Cobcroft, JM; Cole, A; Condon, K; Jerry, DR; Mangott, A; Praeger, C; Vucko, MJ; Zeng, CS; Zenger, K; Strugnell, JM</t>
  </si>
  <si>
    <t>The Future of Aquatic Protein: Implications for Protein Sources in Aquaculture Diets</t>
  </si>
  <si>
    <t>ONE EARTH</t>
  </si>
  <si>
    <t>Oddon, SB; Biasato, I; Caimi, C; Belghit, I; Radhakrishnan, G; Gasco, L</t>
  </si>
  <si>
    <t>Batch-to batch variation in nutrient digestibility of black soldier fly larvae meals in rainbow trout</t>
  </si>
  <si>
    <t>S61</t>
  </si>
  <si>
    <t>S72</t>
  </si>
  <si>
    <t>Novriadi, R; Davies, S; Triatmaja, KIK; Hermawan, M; Kontara, EKM; Tanaka, B; Rinaldy, A; Nugroho, JE</t>
  </si>
  <si>
    <t>Black Soldier Fly (Hermetia illucens) as an Alternative to Marine Ingredients Elicits Superior Growth Performance and Resistance to Vibrio harveyi Infection for Pacific White Shrimp (Litopenaeus vannamei)</t>
  </si>
  <si>
    <t>Drosdowech, S; Bezner, S; Daisley, B; Chiasson, M; Easton, A; Rooney, N; Huyben, D</t>
  </si>
  <si>
    <t>Influence of feeding black soldier fly (Hermetia illucens), cricket (Gryllodes sigillatus), and superworm (Zophobas morio) on the gut microbiota of rainbow trout (Oncorhynchus mykiss)</t>
  </si>
  <si>
    <t>JOURNAL OF APPLIED MICROBIOLOGY</t>
  </si>
  <si>
    <t>Rajalakshmi, K; Felix, N; Ranjan, A; Arumugam, U; Nazir, MI; Sathishkumar, G</t>
  </si>
  <si>
    <t>Effects of diets formulated with different combinations of novel feed ingredients on growth performance, apparent digestibility, digestive enzymes and gene expression activities of Pacific white shrimp, Penaeus vannamei</t>
  </si>
  <si>
    <t>Warwas, N; Berdan, EL; Xie, XT; Jönsson, E; Roques, JAC; Doyle, D; Langeland, M; Hinchcliffe, J; Pavia, H; Sundell, K</t>
  </si>
  <si>
    <t>Seaweed Fly Larvae Cultivated on Macroalgae Side Streams: A Novel Marine Protein and Omega-3 Source for Rainbow Trout</t>
  </si>
  <si>
    <t>Stejskal, V; Tran, HQ; Prokesov, M; Zare, M; Gebauer, T; Policar, T; Caimi, C; Gai, FCS; Gasco, L</t>
  </si>
  <si>
    <t>Defatted black soldier fly (Hermetia illucens) in pikeperch (Sander lucioperca) diets: Effects on growth performance, nutrient digestibility, fillet quality, economic and environmental sustainability</t>
  </si>
  <si>
    <t>Ferreira, RL; Valente, CD; Silva, LCR; de Sousa, NC; Mauerwerk, MT; Ballester, ELC</t>
  </si>
  <si>
    <t>Apparent Digestibility Coefficients of Nutrients and Energy from Animal-Origin Proteins for Macrobrachium rosenbergii Juveniles</t>
  </si>
  <si>
    <t>Fricke, E; Saborowski, R; Slater, MJ</t>
  </si>
  <si>
    <t>Utility of by-products of black soldier fly larvae (Hermetia illucens) production as feed ingredients for Pacific Whiteleg shrimp (Litopenaeus vannamei)</t>
  </si>
  <si>
    <t>JOURNAL OF THE WORLD AQUACULTURE SOCIETY</t>
  </si>
  <si>
    <t>Rajalakshmi, K; Felix, N; Ranjan, A; Arumugam, U; Sathishkumar, G</t>
  </si>
  <si>
    <t>Physiological, immunological and nutritional assessment of Penaeus vannamei fed with different combinations of novel feed ingredients</t>
  </si>
  <si>
    <t>Dey, BK; Verdegem, MCJ; Nederlof, MAJ; Beddow, JM; Masagounder, K; Mas-Muñoz, J; Schrama, JW</t>
  </si>
  <si>
    <t>Effect of temperature on the digestibility of non-starch polysaccharide-rich ingredients in Nile tilapia (Oreochromis niloticus)</t>
  </si>
  <si>
    <t>Akiyama, D; Kaewplik, T; Sasaki, Y</t>
  </si>
  <si>
    <t>Investigation of the usefulness of two-spotted cricket (Gryllus bimaculatus) feed using two-spotted cricket (Gryllus bimaculatus) powder to replace fishmeal</t>
  </si>
  <si>
    <t>Asimaki, A; Psofakis, P; Gkalogianni, EZ; Katouni, AM; Berillis, P; Kormas, KA; Rumbos, CI; Athanassiou, CG; Vasilaki, A; Fountoulaki, E; Henry, M; Mente, E; Gisbert, E; Karapanagiotidis, IT</t>
  </si>
  <si>
    <t>The Effects of Dietary Fishmeal Substitution by Full-Fat and Defatted Zophobas morio Larvae Meals on Juvenile Gilthead Seabream (Sparus aurata): An Integrative Approach</t>
  </si>
  <si>
    <t>Costa, RS; Basto, A; Monteiro, M; Pinho, B; Sá, T; Santos, MV; Murta, D; Schrama, JW; Valente, LMP</t>
  </si>
  <si>
    <t>Combining Hermetia illucens and Tenebrio molitor meals in diets for European seabass: Effects on growth, nutrient utilisation, intestinal morphology and muscle quality</t>
  </si>
  <si>
    <t>Arru, B; Furesi, R; Pulina, P; Madau, FA</t>
  </si>
  <si>
    <t>The influence of external and internal information sources on consumers' willingness to pay for fish fed with insects</t>
  </si>
  <si>
    <t>BRITISH FOOD JOURNAL</t>
  </si>
  <si>
    <t>Barca, A; Abramo, F; Nazerian, S; Coppola, F; Sangiacomo, C; Bibbiani, C; Licitra, R; Susini, F; Verri, T; Fronte, B</t>
  </si>
  <si>
    <t>Hermetia illucens for Replacing Fishmeal in Aquafeeds: Effects on Fish Growth Performance, Intestinal Morphology, and Gene Expression in the Zebrafish (Danio rerio) Model</t>
  </si>
  <si>
    <t>Shaw, C; Knopf, K; Klatt, L; Arellano, GM; Kloas, W</t>
  </si>
  <si>
    <t>Closing Nutrient Cycles through the Use of System-Internal Resource Streams: Implications for Circular Multitrophic Food Production Systems and Aquaponic Feed Development</t>
  </si>
  <si>
    <t>Huyben, D; Vidakovic, A; Hallgren, SW; Langeland, M</t>
  </si>
  <si>
    <t>High-throughput sequencing of gut microbiota in rainbow trout (Oncorhynchus mykiss) fed larval and pre-pupae stages of black soldier fly (Hermetia illucens)</t>
  </si>
  <si>
    <t>Tefal, E; Jauralde, I; Martínez-Llorens, S; Tomás-Vidal, A; Milián-Sorribes, MC; Moyano, FJ; Peñaranda, DS; Jover-Cerdá, M</t>
  </si>
  <si>
    <t>Organic Ingredients as Alternative Protein Sources in the Diet of Juvenile Organic Seabass (Dicentrarchus labrax)</t>
  </si>
  <si>
    <t>Liland, NS; Araujo, P; Xu, XX; Lock, EJ; Radhakrishnan, G; Prabhu, AJP; Belghit, I</t>
  </si>
  <si>
    <t>A meta-analysis on the nutritional value of insects in aquafeeds</t>
  </si>
  <si>
    <t>Randazzo, B; Zarantoniello, M; Cardinaletti, G; Cerri, R; Giorgini, E; Belloni, A; Contò, M; Tibaldi, E; Olivotto, I</t>
  </si>
  <si>
    <t>Hermetia illucens and Poultry by-Product Meals as Alternatives to Plant Protein Sources in Gilthead Seabream (Sparus aurata) Diet: A Multidisciplinary Study on Fish Gut Status</t>
  </si>
  <si>
    <t>Kolobe, SD; Manyelo, TG; Sebola, NA; Monnye, M</t>
  </si>
  <si>
    <t>Scope and present status of rearing edible insects for animal feeding in Africa</t>
  </si>
  <si>
    <t>ALL LIFE</t>
  </si>
  <si>
    <t>Melenchón, F; Larrán, AM; Sanz, MA; Rico, D; Fabrikov, D; Barroso, FG; Galafat, A; Alarcón, FJ; Morales, AE; Hidalgo, MC; Lourenço, HM; Pessoa, MF; Tomás-Almenar, C</t>
  </si>
  <si>
    <t>Different Diets Based on Yellow Mealworm (Tenebrio molitor)-Part A: Facing the Decrease in Omega-3 Fatty Acids in Fillets of Rainbow Trout (Oncorhynchus mykiss)</t>
  </si>
  <si>
    <t>Antonopoulou, E; Kolygas, M; Panteli, N; Gouva, E; Kontogeorgiou, P; Feidantsis, K; Chatzopoulos, A; Bitchava, K; Zacharis, C; Bonos, E; Giannenas, I; Skoufos, I; Andreadis, SS; Skoulakis, G; Athanassiou, CG; Nathanailides, C</t>
  </si>
  <si>
    <t>Breeding Substrate Containing Distillation Residues of Mediterranean Medicinal Aromatic Plants Modulates the Effects of Tenebrio molitor as Fishmeal Substitute on Blood Signal Transduction and WBC Activation of Gilthead Seabream (Sparus aurata)</t>
  </si>
  <si>
    <t>Melenchón, F; Larrán, AM; Hernández, M; Abad, D; Morales, AE; Pula, HJ; Fabrikov, D; Sánchez-Muros, MJ; Galafat, A; Alarcón, FJ; Lourenço, HM; Pessoa, MF; Tomás-Almenar, C</t>
  </si>
  <si>
    <t>Different Diets Based on Yellow Mealworm (Tenebrio molitor)-Part B: Modification of the Intestinal Inflammatory Response and the Microbiota Composition of Rainbow Trout (Oncorhynchus mykiss)</t>
  </si>
  <si>
    <t>Randazzo, B; Zarantoniello, M; Gioacchini, G; Cardinaletti, G; Belloni, A; Giorgini, E; Faccenda, F; Cerri, R; Tibaldi, E; Olivotto, I</t>
  </si>
  <si>
    <t>Physiological response of rainbow trout (Oncorhynchus mykiss) to graded levels of Hermetia illucens or poultry by-product meals as single or combined substitute ingredients to dietary plant proteins</t>
  </si>
  <si>
    <t>Jones, JJ; Shaw, C; Chen, TW; Stass, CM; Ulrichs, C; Riewe, D; Kloas, W; Geilfus, CM</t>
  </si>
  <si>
    <t>Plant nutritional value of aquaculture water produced by feeding Nile tilapia (Oreochromis niloticus) alternative protein diets: A lettuce and basil case study</t>
  </si>
  <si>
    <t>PLANTS PEOPLE PLANET</t>
  </si>
  <si>
    <t>Hameed, A; Majeed, W; Naveed, M; Ramzan, U; Bordiga, M; Hameed, M; Rehman, SU; Rana, N</t>
  </si>
  <si>
    <t>Success of Aquaculture Industry with New Insights of Using Insects as Feed: A Review</t>
  </si>
  <si>
    <t>Dragojlovic, D; Duragic, O; Pezo, L; Popovic, L; Rakita, S; Tomicic, Z; Spasevski, N</t>
  </si>
  <si>
    <t>Comparison of Nutritional Profiles of Super Worm (Zophobas morio) and Yellow Mealworm (Tenebrio molitor) as Alternative Feeds Used in Animal Husbandry: Is Super Worm Superior?</t>
  </si>
  <si>
    <t>Shaw, C; Knopf, K; Kloas, W</t>
  </si>
  <si>
    <t>Fish Feeds in Aquaponics and Beyond: A Novel Concept to Evaluate Protein Sources in Diets for Circular Multitrophic Food Production Systems</t>
  </si>
  <si>
    <t>Rodrigues, DP; Ameixa, OMCC; Vázquez, JA; Calado, R</t>
  </si>
  <si>
    <t>Improving the Lipid Profile of Black Soldier Fly (Hermetia illucens) Larvae for Marine Aquafeeds: Current State of Knowledge</t>
  </si>
  <si>
    <t>Chemello, G; Zarantoniello, M; Randazzo, B; Gioacchini, G; Truzzi, C; Cardinaletti, G; Riolo, P; Olivotto, I</t>
  </si>
  <si>
    <t>Effects of black soldier fly (Hermetia illucens) enriched with Schizochytrium sp. on zebrafish (Danio rerio) reproductive performances</t>
  </si>
  <si>
    <t>Danieli, PP; Lussiana, C; Gasco, L; Amici, A; Ronchi, B</t>
  </si>
  <si>
    <t>The Effects of Diet Formulation on the Yield, Proximate Composition, and Fatty Acid Profile of the Black Soldier Fly (Hermetia illucens L.) Prepupae Intended for Animal Feed</t>
  </si>
  <si>
    <t>Zarantoniello, M; Zimbelli, A; Randazzo, B; Compagni, MD; Truzzi, C; Antonucci, M; Riolo, P; Loreto, N; Osimani, A; Milanovic, V; Giorgini, E; Cardinaletti, G; Tulli, F; Cipriani, R; Gioacchini, G; Olivotto, I</t>
  </si>
  <si>
    <t>Black Soldier Fly (Hermetia illucens) reared on roasted coffee by-product and Schizochytrium sp. as a sustainable terrestrial ingredient for aquafeeds production</t>
  </si>
  <si>
    <t>Naya-Català, F; Pereira, GD; Piazzon, MC; Fernandes, AM; Calduch-Giner, JA; Sitjà-Bobadilla, A; Conceiçao, LEC; Pérez-Sánchez, J</t>
  </si>
  <si>
    <t>Cross-Talk Between Intestinal Microbiota and Host Gene Expression in Gilthead Sea Bream (Sparus aurata) Juveniles: Insights in Fish Feeds for Increased Circularity and Resource Utilization</t>
  </si>
  <si>
    <t>Cappellozza, S; Leonardi, MG; Savoldelli, S; Carminati, D; Rizzolo, A; Cortellino, G; Terova, G; Moretto, E; Badaile, A; Concheri, G; Saviane, A; Bruno, D; Bonelli, M; Caccia, S; Casartelli, M; Tettamanti, G</t>
  </si>
  <si>
    <t>A First Attempt to Produce Proteins from Insects by Means of a Circular Economy</t>
  </si>
  <si>
    <t>Perera, GSC; Bhujel, RC</t>
  </si>
  <si>
    <t>Replacement of fishmeal by house cricket (Acheta domesticus) and field cricket (Gryllus bimaculatus) meals: Effect for growth, pigmentation, and breeding performances of guppy (Poecilia reticulata)</t>
  </si>
  <si>
    <t>Sánchez-Muros, MJ; Renteria, P; Vizcaino, A; Barroso, FG</t>
  </si>
  <si>
    <t>Innovative protein sources in shrimp (Litopenaeus vannamei) feeding</t>
  </si>
  <si>
    <t>Weththasinghe, P; Hansen, JO; Rawski, M; Józefiak, D; Ghimire, S; Overland, M</t>
  </si>
  <si>
    <t>Insects in Atlantic salmon (Salmo salar) diets - comparison between full-fat, defatted, and de-chitinised meals, and oil and exoskeleton fractions</t>
  </si>
  <si>
    <t>Bazoche, P; Poret, S</t>
  </si>
  <si>
    <t>Acceptability of insects in animal feed: A survey of French consumers</t>
  </si>
  <si>
    <t>JOURNAL OF CONSUMER BEHAVIOUR</t>
  </si>
  <si>
    <t>Rema, P; Saravanan, S; Armenjon, B; Motte, C; Dias, J</t>
  </si>
  <si>
    <t>Graded Incorporation of Defatted Yellow Mealworm (Tenebrio molitor) in Rainbow Trout (Oncorhynchus mykiss) Diet Improves Growth Performance and Nutrient Retention</t>
  </si>
  <si>
    <t>Sándor, ZJ; Banjac, V; Egessa, R; Lengyel-Kónya, É; Tömösközi-Farkas, R; Zalán, Z; Adányi, N; Libisch, B; Biró, J</t>
  </si>
  <si>
    <t>Apparent Digestibility Coefficients of Black Soldier Fly (Hermetia illucens), Yellow Mealworm (Tenebrio molitor), and Blue Bottle Fly (Calliphora vicina) Insects for Juvenile African Catfish Hybrids (Clarias gariepinus x Heterobranchus longifilis)</t>
  </si>
  <si>
    <t>Foysal, MJ; Dao, TTT; Fotedar, R; Gupta, SK; Tay, A; Chaklader, MR</t>
  </si>
  <si>
    <t>Sources of protein diet differentially stimulate the gut and water microbiota under freshwater crayfish, marron (Cherax cainii, Austin 2002) culture</t>
  </si>
  <si>
    <t>ENVIRONMENTAL MICROBIOLOGY REPORTS</t>
  </si>
  <si>
    <t>Iaconisi, V; Bonelli, A; Pupino, R; Gai, F; Parisi, G</t>
  </si>
  <si>
    <t>Mealworm as dietary protein source for rainbow trout: Body and fillet quality traits</t>
  </si>
  <si>
    <t>Zarantoniello, M; Randazzo, B; Truzzi, C; Giorgini, E; Marcellucci, C; Vargas-Abúndez, JA; Zimbelli, A; Annibaldi, A; Parisi, G; Tulli, F; Riolo, P; Olivotto, I</t>
  </si>
  <si>
    <t>A six-months study on Black Soldier Fly (Hermetia illucens) based diets in zebrafish</t>
  </si>
  <si>
    <t>Elesho, FE; Kröckel, S; Sutter, DAH; Nuraini, R; Chen, IJ; Verreth, JAJ; Schrama, JW</t>
  </si>
  <si>
    <t>Effect of feeding level on the digestibility of alternative protein-rich ingredients for African catfish (Clarias gariepinus)</t>
  </si>
  <si>
    <t>VETERINARY WORLD</t>
  </si>
  <si>
    <t>Ouko, KO; Mukhebi, AW; Obiero, KO; Opondo, FA; Ngo'ng'a, CA; Ongor, DO</t>
  </si>
  <si>
    <t>Stakeholders' perspectives on the use of black soldier fly larvae as an alternative sustainable feed ingredient in aquaculture, Kenya</t>
  </si>
  <si>
    <t>AFRICAN JOURNAL OF AGRICULTURAL AND RESOURCE ECONOMICS-AFJARE</t>
  </si>
  <si>
    <t>Vargas, A; Randazzo, B; Riolo, P; Truzzi, C; Gioacchini, G; Giorgini, E; Loreto, N; Ruschioni, S; Zarantoniello, M; Antonucci, M; Polverini, S; Cardinaletti, G; Sabbatini, S; Tulli, F; Olivotto, I</t>
  </si>
  <si>
    <t>Rearing Zebrafish on Black Soldier Fly (Hermetia illucens): Biometric, Histological, Spectroscopic, Biochemical, and Molecular Implications</t>
  </si>
  <si>
    <t>Roncarati, A; Gasco, L; Parisi, G; Terova, G</t>
  </si>
  <si>
    <t>Growth performance of common catfish (Ameiurus melas Raf.) fingerlings fed mealworm (Tenebrio molitor) diet</t>
  </si>
  <si>
    <t>Milanovic, V; Cardinali, F; Aquilanti, L; Maoloni, A; Garofalo, C; Zarantoniello, M; Olivotto, I; Riolo, P; Ruschioni, S; Isidoro, N; Cattalani, M; Cardinaletti, G; Clementi, F; Osimani, A</t>
  </si>
  <si>
    <t>Quantitative assessment of transferable antibiotic resistance genes in zebrafish (Danio rerio) fed Hermetia illucens-based feed</t>
  </si>
  <si>
    <t>Terrey, D; James, J; Tankovski, I; Dalim, M; van Spankeren, M; Chakraborty, A; Schmitt, E; Paul, A</t>
  </si>
  <si>
    <t>Palatability Enhancement Potential of Hermetia illucens Larvae Protein Hydrolysate in Litopenaeus vannamei Diets</t>
  </si>
  <si>
    <t>Adamu, KM; Aliyu-Paiko, M; Mohammed, YM; Adebola, TT; Hafsat, M; Iloba, KI</t>
  </si>
  <si>
    <t>Bacteria and fungi analyses of fish diets with grasshopper and cockroach meals: the potential replacement of fishmeal in fish diets</t>
  </si>
  <si>
    <t>JOURNAL OF FISHERIES</t>
  </si>
  <si>
    <t>Tschirner, M; Kloas, W</t>
  </si>
  <si>
    <t>Increasing the Sustainability of Aquaculture Systems Insects as Alternative Protein Source for Fish Diets</t>
  </si>
  <si>
    <t>GAIA-ECOLOGICAL PERSPECTIVES FOR SCIENCE AND SOCIETY</t>
  </si>
  <si>
    <t>Jo, SJ; Park, SJ; Lee, SB; Tran, BT; Kim, JS; Song, JW; Lee, BJ; Hur, SW; Nam, TJ; Lee, KJ; Lee, S; Choi, YH</t>
  </si>
  <si>
    <t>Effect of low-fishmeal diets on some digestive physiological responses of juvenile and growing olive flounder (Paralichthys olivaceus) fed at an industrial-scale fish farm</t>
  </si>
  <si>
    <t>Papuc, T; Boaru, A; Ladosi, D; Struti, D; Georgescu, B</t>
  </si>
  <si>
    <t>Potential of black soldier fly (Hermetia illucens) as alternative protein source in salmonid feeds - A review</t>
  </si>
  <si>
    <t>Herliatika, A; Permatahati, D; Pujiawati, Y; Tresia, GE; Wina, E</t>
  </si>
  <si>
    <t>Utilization of Cricket (Gryllus bimaculatus), Black Soldier Fly (Hermetia illucens), Mealworm (Tenebrio molitor), and Silkworm (Samia ricini dan Bombyx mori) as Alternative Feed Protein Sources</t>
  </si>
  <si>
    <t>WARTAZOA-BULETIN ILMU PETERNAKAN DAN KESEHATAN HEWAN INDONESIA</t>
  </si>
  <si>
    <t>Radhakrishnan, G; Philip, AJP; Caimi, C; Lock, EJ; Araujo, P; Liland, NS; Rocha, C; Cunha, LM; Gasco, L; Belghit, I</t>
  </si>
  <si>
    <t>Evaluating the fillet quality and sensory characteristics of Atlantic salmon (Salmo salar) fed black soldier fly larvae meal for whole production cycle in sea cages</t>
  </si>
  <si>
    <t>Kari, ZA; Téllez-Isaías, G; Hamid, NKA; Rusli, ND; Mat, K; Sukri, SAM; Kabir, MA; Ishak, AR; Dom, NC; Abdel-Warith, AWA; Younis, EM; Khoo, MI; Abdullah, F; Shahjahan, M; Rohani, MF; Davies, SJ; Wei, LS</t>
  </si>
  <si>
    <t>Effect of Fish Meal Substitution with Black Soldier Fly (Hermetia illucens) on Growth Performance, Feed Stability, Blood Biochemistry, and Liver and Gut Morphology of Siamese Fighting Fish (Betta splendens)</t>
  </si>
  <si>
    <t>Moutinho, S; Oliva-Teles, A; Fontinha, F; Martins, N; Monroig, O; Peres, H</t>
  </si>
  <si>
    <t>Black soldier fly larvae meal as a potential modulator of immune, inflammatory, and antioxidant status in gilthead seabream juveniles</t>
  </si>
  <si>
    <t>COMPARATIVE BIOCHEMISTRY AND PHYSIOLOGY B-BIOCHEMISTRY &amp; MOLECULAR BIOLOGY</t>
  </si>
  <si>
    <t>de Oliveira, CG; Freitas, DD; Ribeiro, PAP; Teixeira, RRC; da Silva, RF; Gamarano, PG; de Araújo, RD; Prado, VGL; Guilherme, HD; Paulino, RR; Costa, LS</t>
  </si>
  <si>
    <t>Impact of Replacing Fish Meal With Black Soldier Fly (Hermetia illucens) Meal on Diet Acceptability in Juvenile Nile Tilapia: Palatability and Nutritional and Health Considerations for Dietary Preference</t>
  </si>
  <si>
    <t>Sangsawang, A; Kovitvadhi, S; Pewhom, A; Kovitvadhi, U; Kovitvadhi, A; Wongoutong, C; Chatchaiphan, S; Paankhao, N</t>
  </si>
  <si>
    <t>Impacts of substituting fish meal with full-fat or defatted black soldier fly (Hermetia illucens) larvae on growth, quality, and health of Nile tilapia (Oreochromis niloticus) fingerlings</t>
  </si>
  <si>
    <t>Qi, ZZ; Gu, M; Pan, SH; Li, Q; Chen, CW; Ma, DS; Bai, N</t>
  </si>
  <si>
    <t>Effects of dietary replacement of fishmeal by defatted Tenebrio molitor meal, Clostridium autoethanogenum protein meal and Chlorella vulgaris meal on the freshness of turbot ( Scophthalmus maximus) ) during chilled storage</t>
  </si>
  <si>
    <t>Gonçalves, LU; de Oliveira, JB; Dantas, FD; Yamamoto, FY; dos Santos, DKM</t>
  </si>
  <si>
    <t>Defatted black soldier fly meal in diets for juvenile pirarucu, Arapaima gigas: Digestibility, growth performance and health parameters</t>
  </si>
  <si>
    <t>Roccatello, R; Endrizzi, I; Aprea, E; Dabbou, S</t>
  </si>
  <si>
    <t>Insect-based feed in aquaculture: A consumer attitudes study</t>
  </si>
  <si>
    <t>Chu, JH; Huang, TW</t>
  </si>
  <si>
    <t>Evaluation of Black Soldier Fly Larvae Meal on Growth, Body Composition, Immune Responses, and Antioxidant Capacity of Redclaw Crayfish (Cherax quadricarinatus) Juveniles</t>
  </si>
  <si>
    <t>Khieokhajonkhet, A; Thammang, S; Aeksiri, N; Kaneko, G; Tatsapong, P; Phromkunthong, W</t>
  </si>
  <si>
    <t>Fish meal replacement by Brachytrupes portentosusas for Oreochromis niloticus: Effect on growth, feed utilization, fatty acid profiles, hematology, and histological changes</t>
  </si>
  <si>
    <t>Oktay, O; Seong, T; Kabeya, N; Morioka, S; Liu, CM; Kobayashi, T; Shimoda, M; Satoh, S; Haga, Y</t>
  </si>
  <si>
    <t>Can black soldier fly meal in diets improve gut microbiota diversity, nutrient digestibility, and growth response of marine fish? A study on red sea bream Pagrus major</t>
  </si>
  <si>
    <t>FISHERIES SCIENCE</t>
  </si>
  <si>
    <t>Özdogan, HBE; Koca, SB; Özmen, Ö; Erol, KG; Özkök, R; Uzunmehmetoglu, OY; Öztuna, IH; Koca, HU; Yigit, NÖ</t>
  </si>
  <si>
    <t>The on growth, histology of intestinal and hepatopancreas of using black soldier fly (Hermetia illucens) larvae meal in the diets of Pontastacus leptodactylus juvenile</t>
  </si>
  <si>
    <t>JOURNAL OF APPLIED AQUACULTURE</t>
  </si>
  <si>
    <t>Dong, WJ; Ran, XD; He, GL; Hu, W; Chen, YJ; He, YF; Lin, SM</t>
  </si>
  <si>
    <t>The effect of dietary full-fat Hermetia illucens larvae meal on growth performance and intestine physiology in largemouth bass ( Micropterus salmoides)</t>
  </si>
  <si>
    <t>Di Rosa, AR; Caccamo, L; Pansera, L; Oteri, M; Chiofalo, B; Maricchiolo, G</t>
  </si>
  <si>
    <t>Influence of Hermetia illucens Larvae Meal Dietary Inclusion on Growth Performance, Gut Histological Traits and Stress Parameters in Sparus aurata</t>
  </si>
  <si>
    <t>Pulido-Rodriguez, LF; Bruni, L; Secci, G; Moutinho, S; Peres, H; Petochi, T; Marino, G; Tibaldi, E; Parisi, G</t>
  </si>
  <si>
    <t>Growth, Hepatic Enzymatic Activity, and Quality of European Seabass Fed on Hermetia illucens and Poultry By-Product Meal in a Commercial Farm</t>
  </si>
  <si>
    <t>Fatima, S; Afzal, A; Aziz, K; Carter, CG</t>
  </si>
  <si>
    <t>Dietary replacement of soybean meal with black soldier fly larvae meal improves growth and disease resistance in juvenile Pangasius bocourti</t>
  </si>
  <si>
    <t>Borland, M; Riesenbach, C; Shandilya, U; Chiasson, MA; Karrow, NA; Huyben, D</t>
  </si>
  <si>
    <t>Growth performance, hepatic gene expression, and plasma biochemistry of rainbow trout fed full-fat meal, defatted meal, oil and chitin from black soldier flies</t>
  </si>
  <si>
    <t>COMPARATIVE IMMUNOLOGY REPORTS</t>
  </si>
  <si>
    <t>Chen, Y; Ma, J; Yong, YS; Chen, YG; Chen, B; Cao, JM; Peng, K; Wang, GX; Huang, H; Loh, JY</t>
  </si>
  <si>
    <t>Impacts of Black Soldier Fly (Hermetia illucens) Larval Meal on Intestinal Histopathology and Microbiome Responses in Hybrid Grouper (Epinephelus fuscoguttatus ♀ x E. lanceolatus ♂): A Comprehensive Analysis</t>
  </si>
  <si>
    <t>Kamalii, A; Antony, C; Ahilan, B; Uma, A; Prabu, E</t>
  </si>
  <si>
    <t>Dietary Protein Replacement of Fish Meal with Black Soldier Fly Larvae Meal: Effects on Growth, Whole-Body Composition, Digestive Enzyme Activity, Muscle-Growth-Related Gene Expression and HaematoBiochemical Responses of Juvenile Goldfish, Carassius auratus</t>
  </si>
  <si>
    <t>Gebremichael, A; Kucska, B; Ardó, L; Biró, J; Berki, M; Lengyel-Kónya, É; Tömösközi-Farkas, R; Egessa, R; Müller, T; Gyalog, G; Sándor, ZJ</t>
  </si>
  <si>
    <t>Physiological Response of Grower African Catfish to Dietary Black Soldier Fly and Mealworm Meal</t>
  </si>
  <si>
    <t>dos Santos, DKM; de Freitas, OR; Oishi, CA; da Fonseca, FAL; Parisi, G; Gontalves, LU</t>
  </si>
  <si>
    <t>Full-Fat Black Soldier Fly Larvae Meal in Diet for Tambaqui, Colossoma macropomum: Digestibility, Growth Performance and Economic Analysis of Feeds</t>
  </si>
  <si>
    <t>Zarantoniello, M; de Oliveira, AA; Sahin, T; Freddi, L; Torregiani, M; Tucciarone, I; Chemello, G; Cardinaletti, G; Gatto, E; Parisi, G; Bertolucci, C; Riolo, P; Nartea, A; Gioacchini, G; Olivotto, I</t>
  </si>
  <si>
    <t>Enhancing Rearing of European Seabass (Dicentrarchus labrax) in Aquaponic Systems: Investigating the Effects of Enriched Black Soldier Fly (Hermetia illucens) Prepupae Meal on Fish Welfare and Quality Traits</t>
  </si>
  <si>
    <t>Zhao, JL; Ban, T; Miyawaki, H; Hirayasu, H; Izumo, A; Iwase, S; Kasai, K; Kawasaki, K</t>
  </si>
  <si>
    <t>Long-Term Dietary Fish Meal Substitution with the Black Soldier Fly Larval Meal Modifies the Caecal Microbiota and Microbial Pathway in Laying Hens</t>
  </si>
  <si>
    <t>Moutinho, S; Peres, H; Martins, N; Serra, C; Santos, RA; Monroig, O; Oliva-Teles, A</t>
  </si>
  <si>
    <t>Use of black soldier fly (Hermetia illucens) larvae meal in diets for gilthead seabream juveniles: Effects on growth-related gene expression, intermediary metabolism, digestive enzymes, and gut microbiota modulation</t>
  </si>
  <si>
    <t>Prachom, N; Yuangsoi, B; Pumnuan, J; Ashour, M; Davies, SJ; El-Haroun, E</t>
  </si>
  <si>
    <t>Effects of Substituting the Two-Spotted Cricket (Gryllus bimaculatus) Meal for Fish Meal on Growth Performances and Digestibility of Striped Snakehead (Channa striata) Juveniles</t>
  </si>
  <si>
    <t>LIFE-BASEL</t>
  </si>
  <si>
    <t>Keetanon, A; Chuchird, N; Phansawat, P; Kitsanayanyong, L; Chou, CC; Verstraete, P; Menard, R; Richards, CS; Ducharne, F; Rairat, T</t>
  </si>
  <si>
    <t>Effects of black soldier fly larval meal on the growth performance, survival, immune responses, and resistance to Vibrio parahaemolyticus infection of Pacific white shrimp (Litopenaeus vannamei)</t>
  </si>
  <si>
    <t>Anany, EM; Ibrahim, MA; El-Razek, IMA; El-Nabawy, EM; Amer, AA; Zaineldin, AI; Gewaily, MS; Dawood, MAO</t>
  </si>
  <si>
    <t>Combined Effects of Yellow Mealworm (Tenebrio molitor) and Saccharomyces cerevisiae on the Growth Performance, Feed Utilization Intestinal Health, and Blood Biomarkers of Nile Tilapia (Oreochromis niloticus) Fed Fish Meal-Free Diets</t>
  </si>
  <si>
    <t>PROBIOTICS AND ANTIMICROBIAL PROTEINS</t>
  </si>
  <si>
    <t>Fayed, WM; Mansour, AT; Zaki, MA; Omar, EA; Nour, AAM; Taha, EM; Sallam, GR</t>
  </si>
  <si>
    <t>Water quality change, growth performance, health status in response to dietary inclusion of black soldier fly larvae meal in the diet of Nile tilapia, Oreochromis niloticus</t>
  </si>
  <si>
    <t>Sridharan, J; Samraj, A; John, SSK; Antony, C</t>
  </si>
  <si>
    <t>Effect of replacement of dietary fish meal with silkworm pupae meal and black soldier fly larvae meal as a combination diet on the growth and digestive performance of koi carp Cyprinus carpio var. koi in the nursery phase</t>
  </si>
  <si>
    <t>Lin, YH; Lee, YC; Chang, CC; Chen, YT</t>
  </si>
  <si>
    <t>Evaluation of mealworm meal as an alternative to fish meal in the diet for giant grouper (Epinephelus lanceolatus) based on the protein level adjusted by the nitrogen content in chitin</t>
  </si>
  <si>
    <t>Perez-Velazquez, M; Millanes-Mora, MA; González-Félix, ML</t>
  </si>
  <si>
    <t>Assessment of hydrolysis of partially defatted black soldier fly larvae meal in diets for Nile tilapia Oreochromis niloticus</t>
  </si>
  <si>
    <t>Nephale, LE; Moyo, NAG; Rapatsa, MM</t>
  </si>
  <si>
    <t>Dietary full-fat Stinkbug (Encosternum delegorguei) meal effects on growth performance, blood chemistry, liver and intestinal histology of juvenile Mozambique tilapia (Oreochromis mossambicus)</t>
  </si>
  <si>
    <t>COGENT FOOD &amp; AGRICULTURE</t>
  </si>
  <si>
    <t>Limbu, SM; Shoko, AP; Ulotu, EE; Luvanga, SA; Munyi, FM; John, JO; Opiyo, MA</t>
  </si>
  <si>
    <t>Black soldier fly (Hermetia illucens, L.) larvae meal improves growth performance, feed efficiency and economic returns of Nile tilapia (Oreochromis niloticus, L.) fry</t>
  </si>
  <si>
    <t>AQUACULTURE, FISH AND FISHERIES</t>
  </si>
  <si>
    <t>Ameixa, OMCC; Pinho, M; Domingues, MR; Lillebo, AI</t>
  </si>
  <si>
    <t>Bioconversion of olive oil pomace by black soldier fly increases eco-efficiency in solid waste stream reduction producing tailored value-added insect meals</t>
  </si>
  <si>
    <t>Gou, NA; Wang, KF; Jin, TZ; Yang, B</t>
  </si>
  <si>
    <t>First Insights on the Administration of Insect Oil (Black Soldier Fly Larvae) in the Diet of Juvenile Onychostoma macrolepis</t>
  </si>
  <si>
    <t>Utilization of an insect-based diet by a herbivorous fish (Oreochromis mossambicus) and an opportunistic predator (Clarias gariepinus)</t>
  </si>
  <si>
    <t>Qu, P; Yuan, J; Wu, Y; Tian, SJ; Wu, ZH; Chen, P; Pan, MZ; Weng, HS; Mai, KS; Zhang, WB</t>
  </si>
  <si>
    <t>Yellow mealworm (Tenebrio molitor) meal replacing dietary fishmeal alters the intestinal microbiota, anti-oxidation and immunity of large yellow croaker (Larimichthys crocea)</t>
  </si>
  <si>
    <t>Thomas, AJ; Singh, SK; Debbarma, R; Angom, J; Waikhom, G; Patel, AB; Biswas, P</t>
  </si>
  <si>
    <t>Exploring the suitability of Hermetia illucens meal in Clarias magur catfish: effect on growth, physiology and flesh quality</t>
  </si>
  <si>
    <t>Biasato, I; Chemello, G; Oddon, SB; Ferrocino, ; Corvaglia, MR; Caimi, C; Resconi, A; Paul, A; van Spankeren, M; Capucchio, MT; Colombino, E; Cocolin, L; Gai, F; Schiavone, A; Gasco, L</t>
  </si>
  <si>
    <t>Hermetia illucens meal inclusion in low-fishmeal diets for rainbow trout (Oncorhynchus mykiss): Effects on the growth performance, nutrient digestibility coefficients, selected gut health traits, and health status indices</t>
  </si>
  <si>
    <t>Cho, JH; Bae, J; Hwang, IJ</t>
  </si>
  <si>
    <t>Effects of black soldier fly (Hermetia illucens) pre-pupae meal on the growth, stress, and immune responses of juvenile rainbow trout (Oncorhynchus mykiss) reared at different stocking densities</t>
  </si>
  <si>
    <t>Khieokhajonkhet, A; Uanlam, P; Ruttarattanamongkol, K; Aeksiri, N; Tatsapong, P; Kaneko, G</t>
  </si>
  <si>
    <t>Replacement of fish meal by black soldier fly larvae meal in diet for goldfish Carassius auratus: Growth performance, hematology, histology, total carotenoids, and coloration</t>
  </si>
  <si>
    <t>Zhang, J; Dong, YZ; Song, K; Wang, L; Li, XS; Tan, BP; Lu, KL; Zhang, CX</t>
  </si>
  <si>
    <t>Effects of the Replacement of Dietary Fish Meal with Defatted Yellow Mealworm (Tenebrio molitor) on Juvenile Large Yellow Croakers (Larimichthys crocea) Growth and Gut Health</t>
  </si>
  <si>
    <t>Rawski, M; Mazurkiewicz, J; Mikolajczak, Z; Kieronczyk, B; Skrzypczak, P; Szymkowiak, P; Józefiak, D</t>
  </si>
  <si>
    <t>Black Soldier Fly Meal as a Gastrointestinal Tract Microbiota Remodelling Factor: A New Natural and Sustainable Source of Prebiotic Substances for Fish?</t>
  </si>
  <si>
    <t>Bagheri, T; Safari, R; Bahmani, M; Hafezieh, M; Sharifpour, I; Aghaeimoghadam, A; Paghe, E; Rostami, SAM; Poursoufi, T; Pajand, Z; Safari, R; Shakoori, M; Zanjani, RS; Mesbah, RA; Khaleghi, SR; Hatami, A; Sanchouli, H</t>
  </si>
  <si>
    <t>Silkworm pupae (Bombyx mori) substitution with fish meal in fingerling Beluga sturgeon (Huso huso) diets improves growth</t>
  </si>
  <si>
    <t>Pleic, IL; Buselic, I; Messina, M; Hrabar, J; Zuvic, L; Talijancic, I; Zuzul, I; Pavelin, T; Andelic, I; Pleadin, J; Puizina, J; Grubisic, L; Tibaldi, E; Segvic-Bubic, T</t>
  </si>
  <si>
    <t>A plant-based diet supplemented with Hermetia illucens alone or in combination with poultry by-product meal: one step closer to sustainable aquafeeds for European seabass</t>
  </si>
  <si>
    <t>Moutinho, S; Oliva-Teles, A; Martinez-Llorens, S; Monroig, O; Peres, H</t>
  </si>
  <si>
    <t>Total fishmeal replacement by defatted Hermetia illucens larvae meal in diets for gilthead seabream (Sparus aurata) juveniles</t>
  </si>
  <si>
    <t>Li, HD; Hu, ZC; Liu, S; Sun, J; Ji, H</t>
  </si>
  <si>
    <t>Influence of dietary soybean meal replacement with yellow mealworm (Tenebrio molitor) on growth performance, antioxidant capacity, skin color, and flesh quality of mirror carp (Cyprinus carpio var. specularis)</t>
  </si>
  <si>
    <t>Józefiak, A; Rawski, M; Kieronczyk, B; Jozefiak, D; Mazurkiewicz, J</t>
  </si>
  <si>
    <t>Effect of two insect meals on the gut commensal microbiome of healthy sea trout (Salmo trutta vr. trutta)</t>
  </si>
  <si>
    <t>BMC VETERINARY RESEARCH</t>
  </si>
  <si>
    <t>Sibinga, NA; Lee, MT; Buchon, N; Johnson, EL; Selvaraj, V; Marquis, H</t>
  </si>
  <si>
    <t>Do antimicrobial peptide levels alter performance of insect-based aquaculture feeds - a study using genetic models of insect immune activation</t>
  </si>
  <si>
    <t>Chivite-Alcalde, M; Betancor, M; Clokie, BGJ; Elsheshtawy, A; McDonald, E; Ramírez-Rodríguez, C; Pipan, M; MacKenzie, SA; Planellas, SR</t>
  </si>
  <si>
    <t>Changes in behaviour and serotonergic system of Atlantic salmon (Salmo salar) fry related to different levels of black soldier fly larvae meal inclusion in the diet: Exploring the use of nutritional enrichment for its use as positive welfare in aquaculture</t>
  </si>
  <si>
    <t>APPLIED ANIMAL BEHAVIOUR SCIENCE</t>
  </si>
  <si>
    <t>Pilmer, L; Woolley, L; Lymbery, A; Salini, M; Dam, C; Foysal, MJ; Partridge, G</t>
  </si>
  <si>
    <t>Sustainable Fishmeal Alternatives: Impact of Partially Defatted Black Soldier Fly (Hermetia illucens) Meal on Growth and Health of Yellowtail Kingfish (Seriola lalandi)</t>
  </si>
  <si>
    <t>Maulu, S; Eynon, B; Abarra, S; Rawling, M; Merrifield, DL</t>
  </si>
  <si>
    <t>Black soldier fly, Hermetia illucens, larvae meal improves intestinal health and growth performance of Nile tilapia, Oreochromis niloticus, juveniles</t>
  </si>
  <si>
    <t>Ebling, MLP; Taschetto, EA; Pelizari, A; Pietro, BC; Loureiro, BB; Lazzari, R; Borille, R; Lovatto, ND</t>
  </si>
  <si>
    <t>Tenebrio Molitor larvae meal and evaluation of nutritional composition and apparent digestibility coefficient in silver catfish (Rhamdia quelen) feed</t>
  </si>
  <si>
    <t>CIENCIA RURAL</t>
  </si>
  <si>
    <t>Ukwela, EJ; Rahmah, S; Chian, WC; Leong, LS; Liew, HJ</t>
  </si>
  <si>
    <t>Growth and physiological indices of hybrid grouper (Epinephelus fuscoguttatus x Epinephelus lanceolatus) fed with black soldier fly larvae meal</t>
  </si>
  <si>
    <t>Hussain, T; Tahir, HM; Ali, A; Summer, M; Muzamil, A; Manzoor, HH; Ijaz, F; Ahsan, MM</t>
  </si>
  <si>
    <t>Effect of silkworm pupae meal on the growth of Oreochromis niloticus (Cichliformes: Cichlidae)(Order: Cichliformes, Family: Cichlidae)CichliformesCichlidae</t>
  </si>
  <si>
    <t>Melenchon, F; de Mercado, E; Pula, HJ; Cardenete, G; Barroso, FG; Fabrikov, D; Lourenco, HM; Pessoa, MF; Lagos, L; Weththasinghe, P; Cortes, M; Tomas-Almenar, C</t>
  </si>
  <si>
    <t>Fishmeal Dietary Replacement Up to 50%: A Comparative Study of Two Insect Meals for Rainbow Trout (Oncorhynchus mykiss)</t>
  </si>
  <si>
    <t>Sudwischer, P; Krüger, B; Sitzmann, W; Hellwig, M</t>
  </si>
  <si>
    <t>Chitin Analysis in Insect-Based Feed Ingredients and Mixed Feed: Development of a Cost-Effective and Practical Method</t>
  </si>
  <si>
    <t>Shaviklo, AR</t>
  </si>
  <si>
    <t>Sensory and quality properties of aquaculture products influenced by insect-based and aquatic-origin diets: A review</t>
  </si>
  <si>
    <t>IRANIAN JOURNAL OF FISHERIES SCIENCES</t>
  </si>
  <si>
    <t>Oteri, M; Chiofalo, B; Maricchiolo, G; Toscano, G; Nalbone, L; Lo Presti, V; Di Rosa, AR</t>
  </si>
  <si>
    <t>Black Soldier Fly Larvae Meal in the Diet of Gilthead Sea Bream: Effect on Chemical and Microbiological Quality of Filets</t>
  </si>
  <si>
    <t>FRONTIERS IN NUTRITION</t>
  </si>
  <si>
    <t>Radhakrishnan, G; Silva, MS; Lock, EJ; Belghit, I; Philip, AJP</t>
  </si>
  <si>
    <t>Assessing amino acid solubility of black soldier fly larvae meal in Atlantic salmon (Salmo salar) in vivo and in vitro</t>
  </si>
  <si>
    <t>Hanan, MY; Amatul-Samahah, MA; Jaapar, MZ; Mohamad, SN</t>
  </si>
  <si>
    <t>The effects of field cricket ( Gryllus bimaculatus ) meal substitution on growth performance and feed utilization of hybrid red tilapia ( Oreochromis spp.)</t>
  </si>
  <si>
    <t>APPLIED FOOD RESEARCH</t>
  </si>
  <si>
    <t>Bousdras, T; Feidantsis, K; Panteli, N; Chatzifotis, S; Piccolo, G; Gasco, L; Gai, FCS; Antonopoulou, E</t>
  </si>
  <si>
    <t>Dietary Tenebrio molitor Larvae Meal Inclusion Exerts Tissue-Specific Effects on Cellular, Metabolic, and Antioxidant Status in European Sea Bass (Dicentrarchus labrax) and Gilthead Seabream (Sparus aurata)</t>
  </si>
  <si>
    <t>Mikolajczak, Z; Mazurkiewicz, J; Rawski, M; Kierolczyk, B; Józefiak, A; Swiatkiewicz, S; Józefiak, D</t>
  </si>
  <si>
    <t>Black soldier fly full-fat meal in Atlantic salmon nutrition - Part B: Effects on growth performance, feed utilization, selected nutriphysiological traits and production sustainability in pre-smolts</t>
  </si>
  <si>
    <t>Toral, PG; Renna, M; Frutos, P; Gasco, L; Hervás, G</t>
  </si>
  <si>
    <t>Insect fat as feed: Potential to modify the fatty acid composition of animal-derived foods</t>
  </si>
  <si>
    <t>Basto, A; Marques, A; Silva, A; Sa, T; Sousa, V; Oliveira, MBPP; Aires, T; Valente, LMP</t>
  </si>
  <si>
    <t>Nutritional, organoleptic and sensory quality of market-sized European sea bass (Dicentrarchus labrax) fed defatted Tenebrio molitor larvae meal as main protein source</t>
  </si>
  <si>
    <t>dos Santos, DKM; Santana, TM; Dantas, FD; Farias, ABD; Epifânio, CMF; Prestes, AG; da Fonseca, FAL; Parisi, G; Viegas, EMM; Gonçalves, LU</t>
  </si>
  <si>
    <t>Defatted black soldier fly larvae meal as a dietary ingredient for tambaqui (Colossoma macropomum): Digestibility, growth performance, haematological parameters, and carcass composition</t>
  </si>
  <si>
    <t>Ouko, KO; Mukhebi, AW; Obiero, KO; Opondo, FA</t>
  </si>
  <si>
    <t>Using technology acceptance model to understand fish farmers' intention to use black soldier fly larvae meal in Nile tilapia production in Kenya</t>
  </si>
  <si>
    <t>Tran, HQ; Nguyen, TT; Prokesová, MD; Matousek, J; Tomcala, A; Doan, HV; Kiljunen, M; Stejskal, V</t>
  </si>
  <si>
    <t>Insight into bioavailability of various insect meals for European perch (Perca fluviatilis): A nutritional and stable isotopic evaluation</t>
  </si>
  <si>
    <t>Weththasinghe, P; Lagos, L; Cortés, M; Hansen, JO; Overland, M</t>
  </si>
  <si>
    <t>Dietary Inclusion of Black Soldier Fly (Hermetia Illucens) Larvae Meal and Paste Improved Gut Health but Had Minor Effects on Skin Mucus Proteome and Immune Response in Atlantic Salmon (Salmo Salar)</t>
  </si>
  <si>
    <t>FRONTIERS IN IMMUNOLOGY</t>
  </si>
  <si>
    <t>Basto, A; Calduch-Giner, J; Oliveira, B; Petit, L; Sá, T; Maia, MRG; Fonseca, SC; Matos, E; Pérez-Sánchez, J; Valente, LMP</t>
  </si>
  <si>
    <t>The Use of Defatted Tenebrio molitor Larvae Meal as a Main Protein Source Is Supported in European Sea Bass (Dicentrarchus labrax) by Data on Growth Performance, Lipid Metabolism, and Flesh Quality</t>
  </si>
  <si>
    <t>Wuertz, S; Pahl, CH; Kloas, W</t>
  </si>
  <si>
    <t>Influence of Substrates on the Quality of Hermetia Meal for Fish Meal Substitution in Nile Tilapia Oreochromis niloticus</t>
  </si>
  <si>
    <t>WATER</t>
  </si>
  <si>
    <t>Black Soldier Fly Full-Fat Larvae Meal Is More Profitable Than Fish Meal and Fish Oil in Siberian Sturgeon Farming: The Effects on Aquaculture Sustainability, Economy and Fish GIT Development</t>
  </si>
  <si>
    <t>Moutinho, S; Pedrosa, R; Magalhaes, R; Oliva-Teles, A; Parisi, G; Peres, H</t>
  </si>
  <si>
    <t>Black soldier fly (Hermetia illucens) pre-pupae larvae meal in diets for European seabass (Dicentrarchus labrax) juveniles: Effects on liver oxidative status and fillet quality traits during shelf-life</t>
  </si>
  <si>
    <t>Yamamoto, FY; Suehs, BA; Ellis, M; Bowles, PR; Older, CE; Hume, ME; Bake, GG; Cammack, JA; Tomberlin, JK; Gatlin, DM</t>
  </si>
  <si>
    <t>Dietary fishmeal replacement by black soldier fly larvae meals affected red drum (Sciaenops ocellatus) production performance and intestinal microbiota depending on what feed substrate the insect larvae were offered</t>
  </si>
  <si>
    <t>Caimi, C; Renna, M; Lussiana, C; Bonaldo, A; Gariglio, M; Meneguz, M; Dabbou, S; Schiavone, A; Gai, F; Elia, AC; Prearo, M; Gasco, L</t>
  </si>
  <si>
    <t>First insights on Black Soldier Fly (Hermetia illucens L.) larvae meal dietary administration in Siberian sturgeon (Acipenser baerii Brandt) juveniles</t>
  </si>
  <si>
    <t>Jeong, SM; Khosravi, S; Mauliasari, IR; Lee, BJ; You, SG; Lee, SM</t>
  </si>
  <si>
    <t>Nutritional evaluation of cricket, Gryllus bimaculatus, meal as fish meal substitute for olive flounder, Paralichthys olivaceus, juveniles</t>
  </si>
  <si>
    <t>Coutinho, F; Castro, C; Guerreiro, I; Rangel, F; Couto, A; Serra, CR; Peres, H; Pousao-Ferreira, P; Rawski, M; Oliva-Teles, A; Enes, P</t>
  </si>
  <si>
    <t>Mealworm larvae meal in diets for meagre juveniles: Growth, nutrient digestibility and digestive enzymes activity</t>
  </si>
  <si>
    <t>Gougbedji, A; Agbohessou, P; Lalèyè, PA; Francis, F; Megido, RC</t>
  </si>
  <si>
    <t>Technical basis for the small-scale production of black soldier fly, Hermetia illucens (L. 1758), meal as fish feed in Benin</t>
  </si>
  <si>
    <t>JOURNAL OF AGRICULTURE AND FOOD RESEARCH</t>
  </si>
  <si>
    <t>Chaklader, MR; Howieson, J; Fotedar, R</t>
  </si>
  <si>
    <t>Growth, hepatic health, mucosal barrier status and immunity of juvenile barramundi, Lates calcarifer fed poultry by-product meal supplemented with full-fat or defatted Hermetia illucens larval meal</t>
  </si>
  <si>
    <t>Bruni, L; Belghit, I; Lock, EJ; Secci, G; Taiti, C; Parisi, G</t>
  </si>
  <si>
    <t>Total replacement of dietary fish meal with black soldier fly (Hermetia illucens) larvae does not impair physical, chemical or volatile composition of farmed Atlantic salmon (Salmo salar L.)</t>
  </si>
  <si>
    <t>Chaklader, MR; Howieson, J; Fotedar, R; Siddik, MAB</t>
  </si>
  <si>
    <t>Supplementation of Hermetia illucens Larvae in Poultry By-Product Meal-Based Barramundi, Lates calcarifer Diets Improves Adipocyte Cell Size, Skin Barrier Functions, and Immune Responses</t>
  </si>
  <si>
    <t>Bordignon, F; Gasco, L; Birolo, M; Trocino, A; Caimi, C; Ballarin, C; Bortoletti, M; Nicoletto, C; Maucieri, C; Xiccato, G</t>
  </si>
  <si>
    <t>Performance and fillet traits of rainbow trout (Oncorhynchus mykiss) fed different levels of Hermetia illucens meal in a low-tech aquaponic system</t>
  </si>
  <si>
    <t>Adeoye, AA; Akegbejo-Samsons, Y; Fawole, FJ; Davies, SJ</t>
  </si>
  <si>
    <t>Preliminary assessment of black soldier fly (Hermetia illucens) larval meal in the diet of African catfish (Clarias gariepinus): Impact on growth, body index, and hematological parameters</t>
  </si>
  <si>
    <t>Lu, RH; Chen, YN; Yu, WP; Lin, MJ; Yang, GK; Qin, CB; Meng, XL; Zhang, YM; Ji, H; Nie, GX</t>
  </si>
  <si>
    <t>Defatted black soldier fly (Hermetia illucens) larvae meal can replace soybean meal in juvenile grass carp (Ctenopharyngodon idellus) diets</t>
  </si>
  <si>
    <t>Bruni, L; Pastorelli, R; Viti, C; Gasco, L; Parisi, G</t>
  </si>
  <si>
    <t>Characterisation of the intestinal microbial communities of rainbow trout (Oncorhynchus mykiss) fed with Hermetia illucens (black soldier fly) partially defatted larva meal as partial dietary protein source</t>
  </si>
  <si>
    <t>Renna, M; Schiavone, A; Gai, F; Dabbou, S; Lussiana, C; Malfatto, V; Prearo, M; Capucchio, MT; Biasato, I; Biasibetti, E; De Marco, M; Brugiapaglia, A; Zoccarato, I; Gasco, L</t>
  </si>
  <si>
    <t>Evaluation of the suitability of a partially defatted black soldier fly (Hermetia illucens L.) larvae meal as ingredient for rainbow trout (Oncorhynchus mykiss Walbaum) diets</t>
  </si>
  <si>
    <t>Magalhaes, R; Sánchez-López, A; Leal, RS; Martínez-Llorens, S; Oliva-Telesa, A; Peres, H</t>
  </si>
  <si>
    <t>Black soldier fly (Hermetia illucens) pre-pupae meal as a fish meal replacement in diets for European seabass (Dicentrarchus labrax)</t>
  </si>
  <si>
    <t>Jeong, SM; Khosravi, S; Kim, KW; Lee, BJ; Hur, SW; You, SG; Lee, SM</t>
  </si>
  <si>
    <t>Potential of mealworm, Tenebrio molitor, meal as a sustainable dietary protein source for juvenile black porgy, Acanthopagrus schlegelii</t>
  </si>
  <si>
    <t>Bolton, CM; Muller, N; Hyland, J; Johnson, MP; Valente, CS; Davies, SJ; Wan, AHL</t>
  </si>
  <si>
    <t>Black soldier fly larval meal with exogenous protease in diets for rainbow trout (Oncorhynchus mykiss) production meeting consumer quality</t>
  </si>
  <si>
    <t>Gasco, L; Biasato, I; Dabbou, S; Schiavone, A; Gai, F</t>
  </si>
  <si>
    <t>Animals Fed Insect-Based Diets: State-of-the-Art on Digestibility, Performance and Product Quality</t>
  </si>
  <si>
    <t>Onsongo, VO; Osuga, IM; Gachuiri, CK; Wachira, AM; Miano, DM; Tanga, CM; Ekesi, S; Nakimbugwe, D; Fiaboe, KKM</t>
  </si>
  <si>
    <t>Insects for Income Generation Through Animal Feed: Effect of Dietary Replacement of Soybean and Fish Meal With Black Soldier Fly Meal on Broiler Growth and Economic Performance</t>
  </si>
  <si>
    <t>Devic, E; Leschen, W; Murray, F; Little, DC</t>
  </si>
  <si>
    <t>Growth performance, feed utilization and body composition of advanced nursing Nile tilapia (Oreochromis niloticus) fed diets containing Black Soldier Fly (Hermetia illucens) larvae meal</t>
  </si>
  <si>
    <t>Antonopoulou, E; Nikouli, E; Piccolo, G; Gasco, L; Gai, F; Chatzifotis, S; Mente, E; Kormas, KA</t>
  </si>
  <si>
    <t>Reshaping gut bacterial communities after dietary Tenebrio molitor larvae meal supplementation in three fish species</t>
  </si>
  <si>
    <t>Peh, KL; Shapawi, R; Lim, LS</t>
  </si>
  <si>
    <t>Black cricket (Gryllus bimaculatus) meal as a protein source in the practical diets for juvenile whiteleg shrimp (Litopenaeus vannamei)</t>
  </si>
  <si>
    <t>Sankian, Z; Khosravi, S; Kim, YO; Lee, SM</t>
  </si>
  <si>
    <t>Effects of dietary inclusion of yellow mealworm (Tenebrio molitor) meal on growth performance, feed utilization, body composition, plasma biochemical indices, selected immune parameters and antioxidant enzyme activities of mandarin fish (Siniperca scherzeri) juveniles</t>
  </si>
  <si>
    <t>Mikolajczak, Z; Rawski, M; Mazurkiewicz, J; Kieronczyk, B; Józefiak, D</t>
  </si>
  <si>
    <t>The Effect of Hydrolyzed Insect Meals in Sea Trout Fingerling (Salmo truttam.trutta) Diets on Growth Performance, Microbiota and Biochemical Blood Parameters</t>
  </si>
  <si>
    <t>Li, YX; Kortner, TM; Chikwati, EM; Munang'andu, HM; Lock, EJ; Krogdahl, Å</t>
  </si>
  <si>
    <t>Gut health and vaccination response in pre-smolt Atlantic salmon (Salmo salar) fed black soldier fly (Hermetia illucens) larvae meal</t>
  </si>
  <si>
    <t>Benzertiha, A; Kieronczyk, B; Rawski, M; Mikolajczak, Z; Urbanski, A; Nogowski, L; Józefiak, D</t>
  </si>
  <si>
    <t>INSECT FAT IN ANIMAL NUTRITION - A REVIEW</t>
  </si>
  <si>
    <t>Li, SL; Ji, H; Zhang, BX; Zhou, JS; Yu, HB</t>
  </si>
  <si>
    <t>Defatted black soldier fly (Hermetia illucens) larvae meal in diets for juvenile Jian carp (Cyprinus carpio var. Jian): Growth performance, antioxidant enzyme activities, digestive enzyme activities, intestine and hepatopancreas histological structure</t>
  </si>
  <si>
    <t>Barlaya, G; Basumatary, P; Huchchappa, RC; Kumar, BSA; Kannur, H</t>
  </si>
  <si>
    <t>Larval rearing of fringe-lipped carp, Labeo fimbriatus (Bloch) with low cost diets including green bottle fly Lucilia sericata (Meigen) larvae meal incorporated diet</t>
  </si>
  <si>
    <t>JOURNAL OF APPLIED ICHTHYOLOGY</t>
  </si>
  <si>
    <t>Henry, MA; Gai, F; Enes, P; Pérez-Jiménez, A; Gasco, L</t>
  </si>
  <si>
    <t>Effect of partial dietary replacement of fishmeal by yellow mealworm (Tenebrio molitor) larvae meal on the innate immune response and intestinal antioxidant enzymes of rainbow trout (Oncorhynchus mykiss)</t>
  </si>
  <si>
    <t>Gasco, L; Henry, M; Piccolo, G; Marono, S; Gai, F; Renna, M; Lussiana, C; Antonopoulou, E; Mola, P; Chatzifotis, S</t>
  </si>
  <si>
    <t>Tenebrio molitor meal in diets for European sea bass (Dicentrarchus labrax L.) juveniles: Growth performance, whole body composition and in vivo apparent digestibility</t>
  </si>
  <si>
    <t>La Barbera, F; Amato, M; Fasanelli, R; Verneau, F</t>
  </si>
  <si>
    <t>Perceived Risk of Insect-Based Foods: An Assessment of the Entomophagy Attitude Questionnaire Predictive Validity</t>
  </si>
  <si>
    <t>Mancini, S; Medina, I; Iaconisi, V; Gai, F; Basto, A; Parisi, G</t>
  </si>
  <si>
    <t>Impact of black soldier fly larvae meal on the chemical and nutritional characteristics of rainbow trout fillets</t>
  </si>
  <si>
    <t>Iaconisi, V; Marono, S; Parisi, G; Gasco, L; Genovese, L; Maricchiolo, G; Bovera, F; Piccolo, G</t>
  </si>
  <si>
    <t>Dietary inclusion of Tenebrio molitor larvae meal: Effects on growth performance and final quality treats of blackspot sea bream (Pagellus bogaraveo)</t>
  </si>
  <si>
    <t>JOURNAL OF ANIMAL SCIENCE AND TECHNOLOGY</t>
  </si>
  <si>
    <t>Józefiak, A; Nogales-Mérida, S; Rawski, M; Kieronczyk, B; Mazurkiewicz, J</t>
  </si>
  <si>
    <t>Effects of insect diets on the gastrointestinal tract health and growth performance of Siberian sturgeon (Acipenser baerii Brandt, 1869)</t>
  </si>
  <si>
    <t>Su, JZ; Gong, YL; Cao, SP; Lu, F; Han, D; Liu, HK; Jin, JY; Yang, YX; Zhu, XM; Xie, SQ</t>
  </si>
  <si>
    <t>Effects of dietary Tenebrio molitor meal on the growth performance, immune response and disease resistance of yellow catfish (Pelteobagrus fulvidraco)</t>
  </si>
  <si>
    <t>Sánchez-Muros, MJ; De Haro, C; Sanz, A; Trenzado, CE; Villareces, S; Barroso, FG</t>
  </si>
  <si>
    <t>Nutritional evaluation of Tenebrio molitor meal as fishmeal substitute for tilapia (Oreochromis niloticus) diet</t>
  </si>
  <si>
    <t>Hashizume, A; Ido, A; Ohta, T; Thiaw, ST; Morita, R; Nishikawa, M; Takahashi, T; Miura, C; Miura, T</t>
  </si>
  <si>
    <t>Housefly (Musca domestica) Larvae Preparations after Removing the Hydrophobic Fraction Are Effective Alternatives to Fish Meal in Aquaculture Feed for Red Seabream (Pagrus major)</t>
  </si>
  <si>
    <t>Pulcini, D; Capoccioni, F; Franceschini, S; Martinoli, M; Tibaldi, E</t>
  </si>
  <si>
    <t>Skin Pigmentation in Gilthead Seabream (Sparus aurata L.) Fed Conventional and Novel Protein Sources in Diets Deprived of Fish Meal</t>
  </si>
  <si>
    <t>Rapatsa, MM; Moyo, NAG</t>
  </si>
  <si>
    <t>Enzyme activity and histological analysis of Clarias gariepinus fed on Imbrasia belina meal used for partial replacement of fishmeal</t>
  </si>
  <si>
    <t>Evaluation of Imbrasia belina meal as a fishmeal substitute in Oreochromis mossambicus diets: Growth performance, histological analysis and enzyme activity</t>
  </si>
  <si>
    <t>Belforti, M; Gai, F; Lussiana, C; Renna, M; Malfatto, V; Rotolo, L; De Marco, M; Dabbou, S; Schiavone, A; Zoccarato, I; Gasco, L</t>
  </si>
  <si>
    <t>Tenebrio molitor meal in rainbow trout (Oncorhynchus mykiss) diets: effects on animal performance, nutrient digestibility and chemical composition of fillets</t>
  </si>
  <si>
    <t>Toriz-Roldan, A; Ruiz-Vega, J; García-Ulloa, M; Hernández-Llamas, A; Fonseca-Madrigal, J; Rodríguez-González, H</t>
  </si>
  <si>
    <t>Assessment of Dietary Supplementation Levels of Black Soldier Fly, Hemertia illucens, Pre-pupae Meal for Juvenile Nile Tilapia, Oreochromis niloticus</t>
  </si>
  <si>
    <t>SOUTHWESTERN ENTOMOLOGIST</t>
  </si>
  <si>
    <t>Taufek, NM; Muin, H; Raji, AA; Yusof, HM; Alias, Z; Razak, SA</t>
  </si>
  <si>
    <t>Potential of field crickets meal (Gryllus bimaculatus) in the diet of African catfish (Clarias gariepinus)</t>
  </si>
  <si>
    <t>JOURNAL OF APPLIED ANIMAL RESEARCH</t>
  </si>
  <si>
    <t>Fantatto, RR; Mota, J; Ligeiro, C; Vieira, I; Guilgur, LG; Santos, M; Murta, D</t>
  </si>
  <si>
    <t>Exploring sustainable alternatives in aquaculture feeding: The role of insects</t>
  </si>
  <si>
    <t>Habte-Tsion, HM; Hawkyard, M; Sealey, WM; Bradshaw, D; Meesala, KM; Bouchard, DA</t>
  </si>
  <si>
    <t>Effects of Fishmeal Substitution with Mealworm Meals (Tenebrio molitor and Alphitobius diaperinus) on the Growth, Physiobiochemical Response, Digesta Microbiome, and Immune Genes Expression of Atlantic Salmon (Salmo salar)</t>
  </si>
  <si>
    <t>Abd El-Gawad, EA; Zahran, E; Youssuf, H; Shehab, A; Matter, AF</t>
  </si>
  <si>
    <t>Defatted black soldier fly (Hermetia illucens) diets improved hemato-immunological responses, biochemical parameters, and antioxidant activities in Streptococcus iniae-infected Nile tilapia (Oreochromis niloticus)</t>
  </si>
  <si>
    <t>Drosdowechl, S; Chiasson, M; Mai, DWL; Huyben, D; Rooneyl, N</t>
  </si>
  <si>
    <t>Dietary inclusion of black soldier fly, cricket and superworm in rainbow trout aquaculture: impacts on growth and nutrient profiles</t>
  </si>
  <si>
    <t>Hachero-Cruzado, I; Betancor, MB; Coronel-Dominguez, AJ; Manchado, M; Alarcón-López, FJ</t>
  </si>
  <si>
    <t>Assessment of Full-Fat Tenebrio molitor as Feed Ingredient for Solea senegalensis: Effects on Growth Performance and Lipid Profile</t>
  </si>
  <si>
    <t>Yakti, W; Shaw, C; Mueller, M; Mewis, I; Kloas, W; Ulrichs, C</t>
  </si>
  <si>
    <t>Tracing the journey of elements from fish feed to Nile tilapia faeces to black soldier fly larvae: a comparative approach</t>
  </si>
  <si>
    <t>FRONTIERS IN SUSTAINABLE FOOD SYSTEMS</t>
  </si>
  <si>
    <t>Bogevik, AS; Hanson, E; Samuelsen, TA; Kousoulaki, K</t>
  </si>
  <si>
    <t>Black Soldier Fly Larvae Meals With and Without Stickwater Highly Utilized in Freshwater by Atlantic salmon (Salmo salar) Parr</t>
  </si>
  <si>
    <t>Romano, N; Datta, SN; Pande, GSJ; Sinha, AK; Yamamoto, F; Rawles, SD; Webster, CD</t>
  </si>
  <si>
    <t>Preliminary assessment of the nutritive value of dietary exuviae from black soldier fly (Hermetia illucens) pupae in Mozambique tilapia</t>
  </si>
  <si>
    <t>Suryadi, IBB; Ali, MFZ; Nishiguchi, H; Akanuma, S; Miura, C; Miura, T</t>
  </si>
  <si>
    <t>Bioactive Substance Derived from Mealworm Larvae (Tenebrio molitor) Potentially Induces Immune Performance of Zebrafish (Danio rerio)</t>
  </si>
  <si>
    <t>Li, MJ; Mao, CJ; Li, X; Jiang, L; Zhang, W; Li, MY; Liu, HX; Fang, YW; Liu, S; Yang, G; Hou, XY</t>
  </si>
  <si>
    <t>Edible Insects: A New Sustainable Nutritional Resource Worth Promoting</t>
  </si>
  <si>
    <t>FOODS</t>
  </si>
  <si>
    <t>Mashood, Z; Rawski, M; Kieronczyk, B; Skrzypczak, P; Mazurkiewicz, J</t>
  </si>
  <si>
    <t>Evaluation of the application and environmental sustainability of alternative feed materials in sturgeon nutrition. A review</t>
  </si>
  <si>
    <t>Ratti, S; Zarantoniello, M; Chemello, G; Giammarino, M; Palermo, FA; Cocci, P; Mosconi, G; Tignani, MV; Pascon, G; Cardinaletti, G; Pacetti, D; Nartea, A; Parisi, G; Riolo, P; Belloni, A; Olivotto, I</t>
  </si>
  <si>
    <t>Spirulina-enriched Substrate to Rear Black Soldier Fly (Hermetia illucens) Prepupae as Alternative Aquafeed Ingredient for Rainbow Trout (Oncorhynchus mykiss) Diets: Possible Effects on Zootechnical Performances, Gut and Liver Health Status, and Fillet Quality</t>
  </si>
  <si>
    <t>Hasan, I; Rimoldi, S; Saroglia, G; Terova, G</t>
  </si>
  <si>
    <t>Sustainable Fish Feeds with Insects and Probiotics Positively Affect Freshwater and Marine Fish Gut Microbiota</t>
  </si>
  <si>
    <t>Aragao, C; Gonçalves, AT; Costas, B; Azeredo, R; Xavier, MJ; Engrola, S</t>
  </si>
  <si>
    <t>Alternative Proteins for Fish Diets: Implications beyond Growth</t>
  </si>
  <si>
    <t>Vale-Hagan, W; Singhal, S; Grigoletto, I; Totaro-Fila, C; Theodoridou, K; Koidis, A</t>
  </si>
  <si>
    <t>Edible insects in mixed-sourced protein meals for animal feed and food: An EU focus</t>
  </si>
  <si>
    <t>FOOD AND HUMANITY</t>
  </si>
  <si>
    <t>Weththasinghe, P; Rocha, SDC; Oyas, O; Lagos, L; Hansen, JO; Mydland, LT; Overland, M</t>
  </si>
  <si>
    <t>Modulation of Atlantic salmon (Salmo salar) gut microbiota composition and predicted metabolic capacity by feeding diets with processed black soldier fly (Hermetia illucens) larvae meals and fractions</t>
  </si>
  <si>
    <t>Surendra, KC; Tomberlin, JK; van Huis, A; Cammack, JA; Heckmann, LHL; Khanal, SK</t>
  </si>
  <si>
    <t>Rethinking organic wastes bioconversion: Evaluating the potential of the black soldier fly (Hermetia illucens (L.)) (Diptera: Stratiomyidae) (BSF)</t>
  </si>
  <si>
    <t>Danieli, PP; Romagnoli, L; Amici, A; Ronchi, B; Russo, G; Lauteri, M</t>
  </si>
  <si>
    <t>Traceability of insects as feed: stable isotope ratio analysis of Hermetia illucens larvae and pre-pupae reared on different protein sources</t>
  </si>
  <si>
    <t>Guerreiro, I; Castro, C; Serra, CR; Coutinho, F; Couto, A; Peres, H; Pousao-Ferreira, P; Corraze, G; Oliva-Teles, A; Enes, P</t>
  </si>
  <si>
    <t>Feeding Yellow Worms to Meagre: Effects on Whole-Body Fatty Acid Profile and Hepatic and Intestine Oxidative Status</t>
  </si>
  <si>
    <t>ANTIOXIDANTS</t>
  </si>
  <si>
    <t>Zarantoniello, M; Randazzo, B; Secci, G; Notarstefano, V; Giorgini, E; Lock, EJ; Parisi, G; Olivotto, I</t>
  </si>
  <si>
    <t>Application of laboratory methods for understanding fish responses to black soldier fly (Hermetia illucens) based diets</t>
  </si>
  <si>
    <t>Lee, JH; Kim, TK; Cha, JY; Jang, HW; Yong, HI; Choi, YS</t>
  </si>
  <si>
    <t>How to develop strategies to use insects as animal feed: digestibility, functionality, safety, and regulation</t>
  </si>
  <si>
    <t>Kieronczyk, B; Rawski, M; Mikolajczak, Z; Homska, N; Jankowski, J; Ognik, K; Józefiak, A; Mazurkiewicz, J; Józefiak, D</t>
  </si>
  <si>
    <t>Available for millions of years but discovered through the last decade: Insects as a source of nutrients and energy in animal diets</t>
  </si>
  <si>
    <t>Henry, MA; Golomazou, E; Asimaki, A; Psofakis, P; Fountoulaki, E; Mente, E; Rumbos, CI; Athanassiou, CG; Karapanagiotidis, IT</t>
  </si>
  <si>
    <t>Partial dietary fishmeal replacement with full-fat or defatted superworm (Zophobas morio) larvae meals modulates the innate immune system of gilthead seabream, Sparus aurata</t>
  </si>
  <si>
    <t>Yildirim-Aksoy, M; Eljack, R; Beck, BH; Peatman, E</t>
  </si>
  <si>
    <t>Nutritional evaluation of frass from black soldier fly larvae as potential feed ingredient for Pacific white shrimp, Litopenaeus vannamei</t>
  </si>
  <si>
    <t>Leeper, A; Benhaim, D; Smárason, BÖ; Knobloch, S; Omarsson, KL; Bonnafoux, T; Pipan, M; Koppe, W; Björnsdóttir, R; Overland, M</t>
  </si>
  <si>
    <t>Feeding black soldier fly larvae (Hermetia illucens) reared on organic rest streams alters gut characteristics of Atlantic salmon (Salmo salar)</t>
  </si>
  <si>
    <t>Pérez-Pacheco, R; Hinojosa-Garro, D; Ruíz-Ortíz, F; Camacho-Chab, JC; Ortega-Morales, BO; Alonso-Hernández, N; Fonseca-Muñoz, A; Landero-Valenzuela, N; Loeza-Concha, HJ; Diego-Nava, F; Arroyo-Balán, F; Granados-Echegoyen, CA</t>
  </si>
  <si>
    <t>Growth of the Black Soldier Fly Hermetia illucens (Diptera: Stratiomyidae) on Organic-Waste Residues and Its Application as Supplementary Diet for Nile Tilapia Oreochromis niloticus (Perciformes: Cichlidae)</t>
  </si>
  <si>
    <t>Gasco, L; Biancarosa, I; Liland, NS</t>
  </si>
  <si>
    <t>From waste to feed: A review of recent knowledge on insects as producers of protein and fat for animal feeds</t>
  </si>
  <si>
    <t>CURRENT OPINION IN GREEN AND SUSTAINABLE CHEMISTRY</t>
  </si>
  <si>
    <t>Jeong, SM; Khosravi, S; Yoon, KY; Kim, KW; Lee, BJ; Hur, SW; Lee, SM</t>
  </si>
  <si>
    <t>Mealworm, Tenebrio molitor, as a feed ingredient for juvenile olive flounder, Paralichthys olivaceus</t>
  </si>
  <si>
    <t>Guerreiro, I; Castro, C; Antunes, B; Coutinho, F; Rangel, F; Couto, A; Serra, CR; Peres, H; Pousao-Ferreira, P; Matos, E; Gasco, L; Gai, F; Corraze, G; Oliva-Teles, A; Enes, P</t>
  </si>
  <si>
    <t>Catching black soldier fly for meagre: Growth, whole-body fatty acid profile and metabolic responses</t>
  </si>
  <si>
    <t>Gebremichael, A; Sándor, ZJ; Kucska, B</t>
  </si>
  <si>
    <t>Does dietary inclusion of defatted yellow mealworm (Tenebrio molitor) affect growth and body composition of juvenile common carp (Cyprinus carpio)?</t>
  </si>
  <si>
    <t>SOUTH AFRICAN JOURNAL OF ANIMAL SCIENCE</t>
  </si>
  <si>
    <t>SCIENCE OF THE TOTAL ENVIRONMENT</t>
  </si>
  <si>
    <t>Galecki, R; Zielonka, L; Zasepa, M; Golebiowska, J; Bakula, T</t>
  </si>
  <si>
    <t>Potential Utilization of Edible Insects as an Alternative Source of Protein in Animal Diets in Poland</t>
  </si>
  <si>
    <t>Yildirim-Aksoy, M; Eljack, R; Schrimsher, C; Beck, BH</t>
  </si>
  <si>
    <t>Use of dietary frass from black soldier fly larvae, Hermetia illucens, in hybrid tilapia (Nile x Mozambique, Oreocromis niloticus x O. mozambique ) diets improves growth and resistance to bacterial diseases</t>
  </si>
  <si>
    <t>Hoc, B; Tomson, T; Malumba, P; Blecker, C; Jijakli, MH; Purcaro, G; Francis, F; Megido, RC</t>
  </si>
  <si>
    <t>Production of rainbow trout (Oncorhynchus mykiss) using black soldier fly (Hermetia illucens) prepupae-based formulations with differentiated fatty acid profiles</t>
  </si>
  <si>
    <t>Yildirim-Aksoy, M; Eljack, R; Beck, BH</t>
  </si>
  <si>
    <t>Nutritional value of frass from black soldier fly larvae, Hermetia illucens, in a channel catfish, Ictalurus punctatus, diet</t>
  </si>
  <si>
    <t>Zarantoniello, M; Bruni, L; Randazzo, B; Vargas, A; Gioacchini, G; Truzzi, C; Annibaldi, A; Riolo, P; Parisi, G; Cardinaletti, G; Tulli, F; Olivotto, I</t>
  </si>
  <si>
    <t>Partial Dietary Inclusion of Hermetia illucens (Black Soldier Fly) Full-Fat Prepupae in Zebrafish Feed: Biometric, Histological, Biochemical, and Molecular Implications</t>
  </si>
  <si>
    <t>Panini, RL; Freitas, LEL; Guimaraes, AM; Rios, C; da Silva, MFO; Vieira, FN; Fracalossi, DM; Samuels, RI; Prudêncio, ES; Silva, CP; Amboni, RDMC</t>
  </si>
  <si>
    <t>Potential use of mealworms as an alternative protein source for Pacific white shrimp: Digestibility and performance</t>
  </si>
  <si>
    <t>Obra, GB; Hila, AMJ; Dimaano, AO; Resilva, SS</t>
  </si>
  <si>
    <t>Evaluation of Larval Diets for Mass Rearing of Aedes aegypti L. (Diptera: Culicidae)</t>
  </si>
  <si>
    <t>MINDANAO JOURNAL OF SCIENCE AND TECHNOLOGY</t>
  </si>
  <si>
    <t>Does dietary Tenebrio molitor affect swimming capacity, energy use, and physiological responses of European perch Perca fluviatilis?</t>
  </si>
  <si>
    <t>Aragao, C; Cabano, M; Colen, R; Fuentes, J; Dias, J</t>
  </si>
  <si>
    <t>Alternative formulations for gilthead seabream diets: Towards a more sustainable production</t>
  </si>
  <si>
    <t>Turek, J; Sampels, S; Tilami, SK; Cerveny, D; Kolárová, J; Randák, T; Mráz, J; Másílko, J; Steinbach, C; Burkina, V; Kozák, P; Zlábek, V</t>
  </si>
  <si>
    <t>INSECTS IN THE FEED OF RAINBOW TROUT, ONCORHYNCHUS MYKISS (ACTINOPTERYGII, SALMONIDAE): EFFECT ON GROWTH, FATTY ACID COMPOSITION, AND SENSORY ATTRIBUTES</t>
  </si>
  <si>
    <t>ACTA ICHTHYOLOGICA ET PISCATORIA</t>
  </si>
  <si>
    <t>Pasotto, D; Van Emmenes, L; Cullere, M; Giaccone, V; Pieterse, E; Hoffman, LC; Zotte, AD</t>
  </si>
  <si>
    <t>Inclusion of Hermetia illucens larvae reared on fish offal to the diet of broiler quails: Effect on immunity and caecal microbial populations</t>
  </si>
  <si>
    <t>CZECH JOURNAL OF ANIMAL SCIENCE</t>
  </si>
  <si>
    <t>Damiens, D; Benedict, MQ; Wille, M; Gilles, JRL</t>
  </si>
  <si>
    <t>An Inexpensive and Effective Larval Diet for Anopheles arabiensis (Diptera: Culicidae): Eat Like a Horse, a Bird, or a Fish?</t>
  </si>
  <si>
    <t>JOURNAL OF MEDICAL ENTOMOLOGY</t>
  </si>
  <si>
    <t>Wan, AHL; Snellgrove, DL; Davies, SJ</t>
  </si>
  <si>
    <t>A comparison between marine and terrestrial invertebrate meals for mirror carp (Cyprinus carpio) diets: Impact on growth, haematology and health</t>
  </si>
  <si>
    <t>Romano, N; Yamamoto, F; Rawles, SD; Webster, CD</t>
  </si>
  <si>
    <t>Pascon, G; Akinyi, RO; Cardinaletti, G; Daniso, E; Messina, M; Tulli, F</t>
  </si>
  <si>
    <t>Chitin and its effects when included in aquafeed</t>
  </si>
  <si>
    <t>Tabbara, M; Adeyemi, A; Davis, DA; Kumar, V; Kelly, AM; Adams, D; Koutsos, E; Bruce, TJ</t>
  </si>
  <si>
    <t>Growth and disease resistance of Channel Catfish offered dietary black soldier fly larva frass</t>
  </si>
  <si>
    <t>NORTH AMERICAN JOURNAL OF AQUACULTURE</t>
  </si>
  <si>
    <t>Henry, M; Gasco, L; Piccolo, G; Fountoulaki, E</t>
  </si>
  <si>
    <t>Review on the use of insects in the diet of farmed fish: Past and future</t>
  </si>
  <si>
    <t>Montero, D; Moyano, FJ; Carvalho, M; Sarih, S; Fontanillas, R; Zamorano, MJ; Torrecillas, S</t>
  </si>
  <si>
    <t>Nutritional innovations in superior gilthead seabream (Sparus aurata) genotypes: Implications in the utilization of emerging new ingredients through the study of the patterns of secretion of digestive enzymes</t>
  </si>
  <si>
    <t>Shafique, L; Abdel-Latif, HMR; Faiz-ul Hassan; Alagawany, M; Naiel, MAE; Dawood, MAO; Yilmaz, S; Liu, QY</t>
  </si>
  <si>
    <t>The Feasibility of Using Yellow Mealworms (Tenebrio molitor): Towards a Sustainable Aquafeed Industry</t>
  </si>
  <si>
    <t>Weththasinghe, P; Hansen, JO; Mydland, LT; Overland, M</t>
  </si>
  <si>
    <t>A systematic meta-analysis based review on black soldier fly (Hermetia illucens) as a novel protein source for salmonids</t>
  </si>
  <si>
    <t>Pulido-Rodriguez, LF; Cardinaletti, G; Secci, G; Randazzo, B; Bruni, L; Cerri, R; Olivotto, I; Tibaldi, E; Parisi, G</t>
  </si>
  <si>
    <t>Appetite Regulation, Growth Performances and Fish Quality Are Modulated by Alternative Dietary Protein Ingredients in Gilthead Sea Bream (Sparus aurata) Culture</t>
  </si>
  <si>
    <t>Mutungi, C; Irungu, FG; Nduko, J; Mutua, F; Affognon, H; Nakinnbugwe, D; Ekesi, S; Fiaboe, KKM</t>
  </si>
  <si>
    <t>Postharvest processes of edible insects in Africa: A review of processing methods, and the implications for nutrition, safety and new products development</t>
  </si>
  <si>
    <t>CRITICAL REVIEWS IN FOOD SCIENCE AND NUTRITION</t>
  </si>
  <si>
    <t>Petereit, J; Hoerterer, C; Bischoff-Lang, AA; Conceiçao, LEC; Pereira, G; Johansen, J; Pastres, R; Buck, BH</t>
  </si>
  <si>
    <t>Adult European Seabass (Dicentrarchus labrax) Perform Well on Alternative Circular-Economy-Driven Feed Formulations</t>
  </si>
  <si>
    <t>Taufek, NM; Lim, JZY; Abu Bakar, NH</t>
  </si>
  <si>
    <t>Comparative evaluation of Hermetia illucens larvae reared on different substrates for red tilapia diet: effect on growth and body composition</t>
  </si>
  <si>
    <t>Hoerterer, C; Petereit, J; Lannig, G; Johansen, J; Conceiçao, LEC; Buck, BH</t>
  </si>
  <si>
    <t>Effects of dietary plant and animal protein sources and replacement levels on growth and feed performance and nutritional status of market-sized turbot (Scophthalmus maximus) in RAS</t>
  </si>
  <si>
    <t>Wang, YMV; Wan, AHL; Lock, EJ; Andersen, N; Winter-Schuh, C; Larsen, T</t>
  </si>
  <si>
    <t>Know your fish: A novel compound-specific isotope approach for tracing wild and farmed salmon</t>
  </si>
  <si>
    <t>FOOD CHEMISTRY</t>
  </si>
  <si>
    <t>Lanes, CFC; Pedron, FA; Bergamin, GT; Bitencourt, AL; Dorneles, BER; Villanova, JCV; Dias, KC; Riolo, K; Oliva, S; Savastano, D; Giannetto, A</t>
  </si>
  <si>
    <t>Black Soldier Fly (Hermetia illucens) Larvae and Prepupae Defatted Meals in Diets for Zebrafish (Danio rerio)</t>
  </si>
  <si>
    <t>Gladyshev, MI</t>
  </si>
  <si>
    <t>Terrestrial Sources of Polyunsaturated Fatty Acids for Aquaculture</t>
  </si>
  <si>
    <t>JOURNAL OF ICHTHYOLOGY</t>
  </si>
  <si>
    <t>Castillo, AM; Alavezz, V; Castro-Porras, L; Martínez, Y; Cerritos, R</t>
  </si>
  <si>
    <t>Analysis of the Current Agricultural Production System, Environmental, and Health Indicators: Necessary the Rediscovering of the Pre-hispanic Mesoamerican Diet?</t>
  </si>
  <si>
    <t>Seo, BS; Park, SJ; Hwang, SY; Lee, YI; Lee, SH; Hur, SW; Lee, KJ; Nam, TJ; Song, JW; Kim, JS; Jang, WJ; Choi, YH</t>
  </si>
  <si>
    <t>Effects of Decreasing Fishmeal as Main Source of Protein on Growth, Digestive Physiology, and Gut Microbiota of Olive Flounder (Paralichthys olivaceus)</t>
  </si>
  <si>
    <t>Moutinho, S; Monroig, O; Peres, H; Villena-Rodríguez, A; Magalhaes, R; Pulido-Rodríguez, L; Parisi, G; Oliva-Teles, A</t>
  </si>
  <si>
    <t>Effects of black soldier fly larvae oil on lipid metabolism, liver fatty acid composition, and plasma metabolite profiles in gilthead seabream juveniles</t>
  </si>
  <si>
    <t>Syropoulou, E; Prakash, S; Smeenge, D; Sipkema, D; Schrama, JW; Kokou, F</t>
  </si>
  <si>
    <t>Carbohydrates in dietary ingredients for European seabass: Impact on nutrient digestibility and waste production when reared in recirculating aquaculture systems</t>
  </si>
  <si>
    <t>Tran, HQ; Siebenthal, EWV; Luce, JB; Nguyen, TT; Stejskal, V; Weinlaender, F; Janssens, T</t>
  </si>
  <si>
    <t>A novel protein source from lesser mealworm (Alphitobius diaperinus) larvae meal for European perch (Perca fluviatilis): Investigation on pellet characteristics, production performance, serum biochemistry, digestibility, histology, sensory and trait of fillet, and environmental indices</t>
  </si>
  <si>
    <t>Hoseinifar, SH; Ashouri, G; Marisaldi, L; Candelma, M; Basili, D; Zimbelli, A; Notarstefano, V; Salvini, L; Randazzo, B; Zarantoniello, M; Pessina, A; Sojan, JM; Vargas, A; Carnevali, O</t>
  </si>
  <si>
    <t>Reducing the Use of Antibiotics in European Aquaculture with Vaccines, Functional Feed Additives and Optimization of the Gut Microbiota</t>
  </si>
  <si>
    <t>Li, XY; Chen, YK; Zheng, CZ; Chi, SY; Zhang, S; Tan, BP; Xie, SW</t>
  </si>
  <si>
    <t>Evaluation of Six Novel Protein Sources on Apparent Digestibility in Pacific White Shrimp, Litopenaeus vannamei</t>
  </si>
  <si>
    <t>Rajalakshmi, K; Felix, N; Ranjan, A; Uma, A; Sathishkumar, G</t>
  </si>
  <si>
    <t>Evaluation of different inclusion levels of a novel ingredient combination on growth performance, nutrient utilization and gene expression in Penaeus vannamei</t>
  </si>
  <si>
    <t>Ali, MFZ; Kameda, K; Kondo, F; Iwai, T; Kurniawan, RA; Ohta, T; Ido, A; Takahashi, T; Miura, C; Miura, T</t>
  </si>
  <si>
    <t>Effects of dietary silkrose of Antheraea yamamai on gene expression profiling and disease resistance to Edwardsiella tarda in Japanese medaka (Oryzias latipes)</t>
  </si>
  <si>
    <t>Hoerterer, C; Petereit, J; Lannig, G; Johansen, J; Pereira, G; Conceiçao, LEC; Pastres, R; Buck, BH</t>
  </si>
  <si>
    <t>Sustainable fish feeds: potential of emerging protein sources in diets for juvenile turbot (Scophthalmus maximus) in RAS</t>
  </si>
  <si>
    <t>Ivan, I; Constantin, CG; Marin, MP; Posan, P; Nicolae, CG</t>
  </si>
  <si>
    <t>ANALYSIS ON THE USE OF NEW INGREDIENTS IN TROUT FEED</t>
  </si>
  <si>
    <t>SCIENTIFIC PAPERS-SERIES D-ANIMAL SCIENCE</t>
  </si>
  <si>
    <t>Wind, T; Schumann, M; Hofer, S; Schulz, C; Brinker, A</t>
  </si>
  <si>
    <t>Life cycle assessment of rainbow trout farming in the temperate climate zone based on the typical farm concept</t>
  </si>
  <si>
    <t>Foysal, MDJ; Gupta, SK</t>
  </si>
  <si>
    <t>A systematic meta-analysis reveals enrichment of Actinobacteria and Firmicutes in the fish gut in response to black soldier fly (Hermetica illucens) meal-based diets</t>
  </si>
  <si>
    <t>Prakash, S; Maas, RM; Fransen, PMMM; Kokou, F; Schrama, JW; Philip, AJP</t>
  </si>
  <si>
    <t>Effect of feed ingredients on nutrient digestibility, waste production and physical characteristics of rainbow trout (Oncorhynchus mykiss) faeces.</t>
  </si>
  <si>
    <t>Saavedra, M; Barata, M; Matias, AC; Couto, A; Salem, A; Ribeiro, L; Pereira, TG; Gamboa, M; Lourenco-Marques, C; Soares, F; Dias, J; Pousao-Ferreira, P</t>
  </si>
  <si>
    <t>Effect of Dietary Incorporation of Yellow Mealworm as a Partial Fishmeal Replacer on Growth, Metabolism, and Intestinal Histomorphology in Juvenile Meagre (Argyrosomus regius)</t>
  </si>
  <si>
    <t>Jagtap, S; Garcia-Garcia, G; Duong, L; Swainson, M; Martindale, W</t>
  </si>
  <si>
    <t>Codesign of Food System and Circular Economy Approaches for the Development of Livestock Feeds from Insect Larvae</t>
  </si>
  <si>
    <t>Tran, HQ; Prokesová, M; Zare, M; Matousek, J; Ferrocino, I; Gasco, L; Stejskal, V</t>
  </si>
  <si>
    <t>Production performance, nutrient digestibility, serum biochemistry, fillet composition, intestinal microbiota and environmental impacts of European perch (Perca fluviatilis) fed defatted mealworm (Tenebrio molitor)</t>
  </si>
  <si>
    <t>Cantillo, J; Deshpande, PC</t>
  </si>
  <si>
    <t>Carbon footprint of alternative protein sources for Atlantic salmon (Salmo salar) aquaculture: A two-step systematic literature review</t>
  </si>
  <si>
    <t>Safari, R; Hoseinifar, SH; Azadi, H; Delavar, FH; Pakzad, M; Jafari, V; Gasco, L; Nedaei, S; Sahebi, HP</t>
  </si>
  <si>
    <t>Dietary substitution of fishmeal by yellow mealworm and its effects on growth and metabolism-related gene expressions in Acipenser stellatus</t>
  </si>
  <si>
    <t>Bai, N; Li, Q; Pan, SH; Qi, ZZ; Deng, WZ; Gu, M</t>
  </si>
  <si>
    <t>Effects of defatted yellow mealworm (Tenebrio molitor) on growth performance, intestine, and liver health of turbot (Scophthalmus maximus)</t>
  </si>
  <si>
    <t>Daniso, E; Sarropoulou, E; Kaitetzidou, E; Beraldo, P; Tibaldi, E; Cerri, R; Cardinaletti, G</t>
  </si>
  <si>
    <t>Effect of increasing levels of Hermetia illucens in a fishmeal-free diet at sea bream ( Sparus aurata, , L.) gastrointestinal level</t>
  </si>
  <si>
    <t>Truong, HH; Hines, BM; Rombenso, AN; Simon, CJ</t>
  </si>
  <si>
    <t>Aquaculture nutrition in Australia: challenges and trends</t>
  </si>
  <si>
    <t>Farias, ABD; Santana, TM; Older, CE; Huang, J; Jordan, HR; Affonso, EG; Gatlin, DM III; Griffin, MJ; Yamamoto, FY; Gonçalves, LU</t>
  </si>
  <si>
    <t>Black soldier fly larvae oil as a potential nutraceutical ingredient in diets for hybrid catfish Ictalurus punctatus x I. furcatus juveniles</t>
  </si>
  <si>
    <t>Din, ARJM; Razak, SA; Sabaratnam, V</t>
  </si>
  <si>
    <t>Effect of Mushroom Supplementation as a Prebiotic Compound in Super Worm Based Diet on Growth Performance of Red Tilapia Fingerlings</t>
  </si>
  <si>
    <t>Sánchez-Velázquez, J; Peña-Herrejón, GA; Aguirre-Becerra, H</t>
  </si>
  <si>
    <t>Fish Responses to Alternative Feeding Ingredients under Abiotic Chronic Stress</t>
  </si>
  <si>
    <t>Hender, A; Siddik, MAB; Howieson, J; Fotedar, R</t>
  </si>
  <si>
    <t>Black Soldier Fly, Hermetia illucens as an Alternative to Fishmeal Protein and Fish Oil: Impact on Growth, Immune Response, Mucosal Barrier Status, and Flesh Quality of Juvenile Barramundi, Lates calcarifer (Bloch, 1790)</t>
  </si>
  <si>
    <t>Monteiro, M; Rodrigues-dos-Santos, L; Filipa-Silva, A; Marques, DA; Pintado, M; Almeida, A; Valente, LMP</t>
  </si>
  <si>
    <t>Circular Animal Protein Hydrolysates: A Comparative Approach of Functional Properties</t>
  </si>
  <si>
    <t>Lu, SY; Taethaisong, N; Meethip, W; Surakhunthod, J; Sinpru, B; Sroichak, T; Archa, P; Thongpea, S; Paengkoum, S; Purba, RAP; Paengkoum, P</t>
  </si>
  <si>
    <t>Nutritional Composition of Black Soldier Fly Larvae (Hermetia illucens L.) and Its Potential Uses as Alternative Protein Sources in Animal Diets: A Review</t>
  </si>
  <si>
    <t>Aidos, L; Mirra, G; Sergio, M; Pallaoro, M; Di Meo, MC; Cialini, C; Bazzocchi, C; Modina, SCB; Proietti, L; Foglio, L; Alarcón-López, FJ; Parati, K; Di Giancamillo, A</t>
  </si>
  <si>
    <t>Innovative Protein Ingredients for Feeding Gilthead Seabream (Sparus aurata) Broodstock</t>
  </si>
  <si>
    <t>Pascon, G; Díaz, AG; Vizcaíno, AJ; Cardinaletti, G; Alarcón, FJ; Tulli, F</t>
  </si>
  <si>
    <t>Effect of chitin level on the in vitro protein bioaccessibility in diets for juvenile rainbow trout (Oncorhynchus mykiss)</t>
  </si>
  <si>
    <t>Ido, A; Iwai, T; Ito, K; Ohta, T; Mizushige, T; Kishida, T; Miura, C; Miura, T</t>
  </si>
  <si>
    <t>Dietary effects of housefly (Musca domestica) (Diptera: Muscidae) pupae on the growth performance and the resistance against bacterial pathogen in red sea bream (Pagrus major) (Perciformes: Sparidae)</t>
  </si>
  <si>
    <t>APPLIED ENTOMOLOGY AND ZOOLOGY</t>
  </si>
  <si>
    <t>Alegbeleye, WO; Obasa, SO; Olude, OO; Otubu, K; Jimoh, W</t>
  </si>
  <si>
    <t>Preliminary evaluation of the nutritive value of the variegated grasshopper (Zonocerus variegatus L.) for African catfish Clarias gariepinus (Burchell. 1822) fingerlings</t>
  </si>
  <si>
    <t>Pérez-Pascual, D; Pérez-Cobas, AE; Rigaudeau, D; Rochat, T; Bernardet, JF; Skiba-Cassy, S; Marchand, Y; Duchaud, E; Ghigo, JM</t>
  </si>
  <si>
    <t>Sustainable plant-based diets promote rainbow trout gut microbiota richness and do not alter resistance to bacterial infection</t>
  </si>
  <si>
    <t>Xu, XX; Ji, BB; Xi, Y; Zhang, YR; Cao, XL; Lu, RH; Ji, H</t>
  </si>
  <si>
    <t>The optimization of compound enzyme process for enzymatic hydrolyzate from black soldier fly (Hermetia illucens): Antioxidant and immune activity investigation in vitro and in vivo</t>
  </si>
  <si>
    <t>Luthada-Raswiswi, R; Mukaratirwa, S; O'Brien, G</t>
  </si>
  <si>
    <t>Animal Protein Sources as a Substitute for Fishmeal in Aquaculture Diets: A Systematic Review and Meta-Analysis</t>
  </si>
  <si>
    <t>APPLIED SCIENCES-BASEL</t>
  </si>
  <si>
    <t>Roques, S; Deborde, C; Skiba-Cassy, S; Médale, F; Dupont-Nivet, M; Lefevre, F; Bugeon, J; Labbé, L; Marchand, Y; Moing, A; Fauconneau, B</t>
  </si>
  <si>
    <t>New alternative ingredients and genetic selection are the next game changers in rainbow trout nutrition: a metabolomics appraisal</t>
  </si>
  <si>
    <t>Bruni, L; Milanovic, V; Tulli, F; Aquilanti, L; Parisi, G</t>
  </si>
  <si>
    <t>Effect of diets containing full-fat Hermetia illucens on rainbow trout microbiota: A dual cultivation-independent approach with DGGE and NGS</t>
  </si>
  <si>
    <t>Pérez-Pascual, D; Estellé, J; Dutto, G; Rodde, C; Bernardet, JF; Marchand, Y; Duchaud, E; Przybyla, C; Ghigo, JM</t>
  </si>
  <si>
    <t>Growth Performance and Adaptability of European Sea Bass (Dicentrarchus labrax) Gut Microbiota to Alternative Diets Free of Fish Products</t>
  </si>
  <si>
    <t>Sarmiento, P; Castro, PL; Ginés, R</t>
  </si>
  <si>
    <t>Impact of Alternative Feed Ingredients and Feeding Strategies on Growth, Muscle Morphology, and Fillet Quality of Genetically Selected Gilthead Seabream (Sparus aurata) in a Long-Term Feeding Trial</t>
  </si>
  <si>
    <t>Vongvichith, B; Morioka, S; Sugita, T; Phousavanh, N; Phetsanghanh, N; Chanthasone, P; Pommachan, P; Nakamura, S</t>
  </si>
  <si>
    <t>Evaluation of the efficacy of aquaculture feeds for the climbing perch Anabas testudineus: replacement of fishmeal by black soldier fly Hermetia illucens prepupae</t>
  </si>
  <si>
    <t>Zakhartsev, M; Rotnes, F; Gulla, M; Oyås, O; van Dam, JCJ; Suarez-Diez, M; Grammes, F; Hafthórsson, RA; van Helvoirt, W; Koehorst, JJ; Schaap, PJ; Jin, Y; Mydland, LT; Gjuvsland, AB; Sandve, SR; dos Santos, VAPM; Vik, JO</t>
  </si>
  <si>
    <t>SALARECON connects the Atlantic salmon genome to growth and feed efficiency</t>
  </si>
  <si>
    <t>PLOS COMPUTATIONAL BIOLOGY</t>
  </si>
  <si>
    <t>Touraki, M; Thoda, C; Telaki, A</t>
  </si>
  <si>
    <t>Mealworm larvae promote Artemia franciscana metanauplii nutritional status and survival against marine aquaculture pathogens</t>
  </si>
  <si>
    <t>Saba, AO; Fakoya, KA; Elegbede, IO; Amoo, ZO; Moruf, RO; Ibrahim, MA; Akere, TH; Dadile, AM; Adewolu, MA; Ojewole, AE; Amal, MNA</t>
  </si>
  <si>
    <t>Replacement of Fishmeal in the Diet of African Catfish (Clarias gariepinus): A Systematic Review and Meta-Analysis</t>
  </si>
  <si>
    <t>PERTANIKA JOURNAL OF TROPICAL AGRICULTURAL SCIENCE</t>
  </si>
  <si>
    <t>Tefal, E; Jauralde, I; Tomás-Vidal, A; Martínez-Llorens, S; Peñaranda, DS; Jover-Cerdá, M</t>
  </si>
  <si>
    <t>New Organic Raw Materials for Gilthead Seabream (Sparus aurata) Feeding and the Effects on Growth, Nutritive Parameters, Digestibility, and Histology</t>
  </si>
  <si>
    <t>Ng, WK; Koay, KT; Lee, CY</t>
  </si>
  <si>
    <t>Nutrient-enriched live lobster cockroach, Nauphoeta cinerea, enhances growth and pigmentation of the pearl arowana, Scleropagesjardini</t>
  </si>
  <si>
    <t>Melenchón, F; Larrán, AM; de Mercado, E; Hidalgo, MC; Cardenete, G; Barroso, FG; Fabrikov, D; Lourenço, HM; Pessoa, MR; Tomás-Almenar, C</t>
  </si>
  <si>
    <t>Potential use of black soldier fly (Hermetia illucens) and mealworm (Tenebrio molitor) insectmeals in diets for rainbow trout (Oncorhynchus mykiss)</t>
  </si>
  <si>
    <t>Kim, BF; Santo, RE; Scatterday, AP; Fry, JP; Synk, CM; Cebron, SR; Mekonnen, MM; Hoekstra, AY; de Pee, S; Bloem, MW; Neff, RA; Nachman, KE</t>
  </si>
  <si>
    <t>Country-specific dietary shifts to mitigate climate and water crises</t>
  </si>
  <si>
    <t>GLOBAL ENVIRONMENTAL CHANGE-HUMAN AND POLICY DIMENSIONS</t>
  </si>
  <si>
    <t>Banavar, A; Amirkolaei, SK; Duscher, L; Khairunisa, BH; Mukhopadhyay, B; Schwarz, M; Urick, S; Ovissipour, R</t>
  </si>
  <si>
    <t>Nutritional Evaluation of Black Soldier Fly Frass as an Ingredient in Florida Pompano (Trachinotus carolinus L.) Diets</t>
  </si>
  <si>
    <t>Pathak, CR; Luitel, H; Pakhrin, WT; Syahrulawal, L; Sadaula, GP; Bhandari, DR; Koirala, S; Khanal, P</t>
  </si>
  <si>
    <t>Nutritional potential of the giant African land snail (Achatina fulica) as a sustainable protein source for food and feed</t>
  </si>
  <si>
    <t>Paul, PK; Awal, MR; Choudhury, MAR; Hasan, MM; Rahman, MM; Ahmed, T; Rahman, MM; Mondal, MF</t>
  </si>
  <si>
    <t>Evaluation of different food waste for sustainable mass rearing of black soldier fly (Hermetia illucens L) in Bangladesh</t>
  </si>
  <si>
    <t>Nishiguchi, H; Suryadi, IBB; Ali, MFZ; Miura, C; Miura, T</t>
  </si>
  <si>
    <t>Dietary Black Soldier Fly (Hermetia illucens)-Dipterose-BSF-Enhanced Zebrafish Innate Immunity Gene Expression and Resistance to Edwardsiella tarda Infection</t>
  </si>
  <si>
    <t>Osimani, A; Milanovic, V; Roncolini, A; Riolo, P; Ruschioni, S; Isidoro, N; Loreto, N; Franciosi, E; Tuohy, K; Olivotto, I; Zarantoniello, M; Cardinali, F; Garofalo, C; Aquilanti, L; Clementi, F</t>
  </si>
  <si>
    <t>Hermetia illucens in diets for zebrafish (Danio rerio): A study of bacterial diversity by using PCR-DGGE and metagenomic sequencing</t>
  </si>
  <si>
    <t>Hwang, D; Lim, CH; Lee, SH; Goo, TW; Yun, EY</t>
  </si>
  <si>
    <t>Effect of Feed Containing Hermetia illucens Larvae Immunized by Lactobacillus plantarum Injection on the Growth and Immunity of Rainbow Trout (Oncorhynchus mykiss)</t>
  </si>
  <si>
    <t>Mouithys-Mickalad, A; Schmitt, E; Dalim, M; Franck, T; Tome, NM; van Spankeren, M; Serteyn, D; Paul, A</t>
  </si>
  <si>
    <t>Black Soldier Fly (Hermetia illucens) Larvae Protein Derivatives: Potential to Promote Animal Health</t>
  </si>
  <si>
    <t>Cheng, JYK; Lo, IMC</t>
  </si>
  <si>
    <t>Investigation of the available technologies and their feasibility for the conversion of food waste into fish feed in Hong Kong</t>
  </si>
  <si>
    <t>Ondiba, RN; Ogello, EO; Kembenya, E; Gichana, Z; Obiero, K</t>
  </si>
  <si>
    <t>Future demand and supply of aquafeed ingredients: Outlines to commercialize non-conventional protein ingredients to enhance aquaculture production for food security in sub-Saharan Africa</t>
  </si>
  <si>
    <t>AQUATIC ECOSYSTEM HEALTH &amp; MANAGEMENT</t>
  </si>
  <si>
    <t>Mamuad, L; Lee, SH; Jeong, CD; Ramos, S; Miguel, M; Son, AR; Kim, SH; Cho, YI; Lee, SS</t>
  </si>
  <si>
    <t>Ornamental fish, Cyprinus carpio, fed with fishmeal replacement Ptecticus tenebrifer and Tenebrio molitor</t>
  </si>
  <si>
    <t>Liu, H; Yang, X; Mai, LW; Lin, JC; Zhang, L; Wang, DM; Li, QF</t>
  </si>
  <si>
    <t>Comparative Proteomic Analysis of Bacillus subtilis and Aspergillus niger in Black Soldier Fly Co-Fermentation</t>
  </si>
  <si>
    <t>FERMENTATION-BASEL</t>
  </si>
  <si>
    <t>Perry, WB; Lindsay, E; Payne, CJ; Brodie, C; Kazlauskaite, R</t>
  </si>
  <si>
    <t>The role of the gut microbiome in sustainable teleost aquaculture</t>
  </si>
  <si>
    <t>PROCEEDINGS OF THE ROYAL SOCIETY B-BIOLOGICAL SCIENCES</t>
  </si>
  <si>
    <t>Xiang, YF; Gao, SQ; Luo, YH; Tang, GJ; Zou, XW; Xie, K; Niu, WJ; Li, XY; Xiang, JN; Zhang, L; Tan, Z; Zeng, XY; Wang, B</t>
  </si>
  <si>
    <t>Fermented black soldier fly larvae as a sustainable replacement for marine fish in Asian swamp eel diets</t>
  </si>
  <si>
    <t>Xu, XX; Ji, H; Belghit, I; Liland, NS; Wu, WY; Li, XQ</t>
  </si>
  <si>
    <t>Effects of black soldier fly oil rich in n-3 HUFA on growth performance, metabolism and health response of juvenile mirror carp (Cyprinus carpio var. specularis)</t>
  </si>
  <si>
    <t>Romano, N; Datta, SN; Pande, GSJ; Sinha, AK; Yamamoto, FY; Beck, BH; Webster, CD</t>
  </si>
  <si>
    <t>Dietary inclusions of black soldier fly (Hermetia illucens) larvae frass enhanced production of channel catfish (Ictalurus punctatus) juveniles, stevia (Stevia rebaudiana), and lavender (Lavaridula angustifolia) in an aquaponic system</t>
  </si>
  <si>
    <t>Moutinho, S; Oliva-Teles, A; Pulido-Rodríguez, L; Magalhaes, R; Monroig, O; Parisi, G; Peres, H</t>
  </si>
  <si>
    <t>Black soldier fly larvae oil as an alternative lipid source in diets for gilthead seabream (Sparus aurata) juveniles</t>
  </si>
  <si>
    <t>Peng, K; Mo, WY; Xiao, HF; Wang, GX; Huang, YH</t>
  </si>
  <si>
    <t>Effects of black soldier fly pulp on growth performance, histomorphology and lipid metabolism gene expression of Micropterus salmoides</t>
  </si>
  <si>
    <t>Jadhav, R; Milesh, L; Mathew, T; Madhu, R; Raghavendra; Maruti; Haider, S; Kushwaha, RK; David, A</t>
  </si>
  <si>
    <t>Black Soldier Fly/Larvae: A Weapon for Solid Waste Management and Alternative Feed for Poultry and Aquatic Industries</t>
  </si>
  <si>
    <t>INTERNATIONAL JOURNAL OF LIFE SCIENCE AND PHARMA RESEARCH</t>
  </si>
  <si>
    <t>L113</t>
  </si>
  <si>
    <t>L120</t>
  </si>
  <si>
    <t>Queiroz, LS; Regnard, M; Jessen, F; Mohammadifar, MA; Sloth, JJ; Petersen, HO; Ajalloueian, F; Brouzes, CMC; Fraihi, W; Fallquist, H; de Carvalho, AF; Casanova, F</t>
  </si>
  <si>
    <t>Physico-chemical and colloidal properties of protein extracted from black soldier fly (Hermetia illucens) larvae</t>
  </si>
  <si>
    <t>INTERNATIONAL JOURNAL OF BIOLOGICAL MACROMOLECULES</t>
  </si>
  <si>
    <t>Eom, G; Shin, J; Lee, KJ</t>
  </si>
  <si>
    <t>Utilisation of mealworm (Tenebrio molitor) oil in Pacific white shrimp (Litopenaeus vannamei) diet</t>
  </si>
  <si>
    <t>Moyo, S; Masika, PJ; Muchenje, V</t>
  </si>
  <si>
    <t>The potential of Imbrasia belina worm as a poultry and fish feed. A review</t>
  </si>
  <si>
    <t>Moyo, NAG; Rapatsa, MM</t>
  </si>
  <si>
    <t>A review of the factors affecting tilapia aquaculture production in Southern Africa</t>
  </si>
  <si>
    <t>Magara, HJO; Tanga, CM; Ayieko, MA; Hugel, S; Mohamed, SA; Khamis, FM; Salifu, D; Niassy, S; Sevgan, S; Fiaboe, KKM; Roos, N; Ekesi, S</t>
  </si>
  <si>
    <t>Performance of Newly Described Native Edible Cricket Scapsipedus icipe (Orthoptera: Gryllidae) on Various Diets of Relevance for Farming</t>
  </si>
  <si>
    <t>Marjanovic, SM; Belosevic, SD; Stankovic, MB; Banjac, VV; Rakita, SM; Vrankovic, JS; Markovic, ZZ</t>
  </si>
  <si>
    <t>Complete replacement of fishmeal with unconventional animal protein sources: A comparative study of the effects of use of mealworm, earthworm and zooplankton on growth parameters, fatty acid composition and sensory profile rainbow trout</t>
  </si>
  <si>
    <t>Maranga, BO; Omolo, KM; Kagali, RN; Orina, PS; Kyule, DN</t>
  </si>
  <si>
    <t>Fatty Acid Composition of African Catfish (Clarias gariepinus) Fed on Black Soldier Fly Larvae (Hermitia illucens) Formulated Diets</t>
  </si>
  <si>
    <t>Goda, AMA; El-Haroun, E; Nazmi, H; Van Doan, H; Aboseif, AM; Taha, MKS; Abou Shabana, NM</t>
  </si>
  <si>
    <t>Black soldier fly oil-based diets enriched in lauric acid enhance growth, hematological indices, and fatty acid profiles of Nile tilapia, Oreochromis niloticus fry</t>
  </si>
  <si>
    <t>Consumer Acceptance</t>
  </si>
  <si>
    <t>Environmental Sustainability</t>
  </si>
  <si>
    <t xml:space="preserve">Type of black soldier fly ( Hermetia illucens) ) larvae frass influences the nutritional value when included in a prepared diet for Mozambique tilapia ( Oreochromis mossambicus) </t>
  </si>
  <si>
    <t>Fish Diet &amp;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</si>
</sst>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ont>
    <font>
      <b/>
      <sz val="10"/>
      <name val="Arial"/>
      <family val="2"/>
    </font>
    <font>
      <sz val="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1" xfId="0" applyBorder="1"/>
    <xf numFmtId="0" fontId="2" fillId="0" borderId="1" xfId="0" applyFont="1" applyBorder="1" applyAlignment="1">
      <alignment wrapText="1"/>
    </xf>
    <xf numFmtId="0" fontId="0" fillId="2" borderId="1" xfId="0" applyFill="1" applyBorder="1" applyAlignment="1">
      <alignment wrapText="1"/>
    </xf>
    <xf numFmtId="0" fontId="0" fillId="2" borderId="1" xfId="0" applyFill="1" applyBorder="1" applyAlignment="1">
      <alignment horizontal="center"/>
    </xf>
    <xf numFmtId="0" fontId="1" fillId="2" borderId="1" xfId="0" applyFont="1" applyFill="1" applyBorder="1" applyAlignment="1">
      <alignment wrapText="1"/>
    </xf>
    <xf numFmtId="0" fontId="0" fillId="2" borderId="1" xfId="0" applyFill="1" applyBorder="1"/>
    <xf numFmtId="0" fontId="0" fillId="2" borderId="0" xfId="0" applyFill="1"/>
    <xf numFmtId="0" fontId="0" fillId="3" borderId="1" xfId="0" applyFill="1" applyBorder="1" applyAlignment="1">
      <alignment wrapText="1"/>
    </xf>
    <xf numFmtId="0" fontId="0" fillId="3" borderId="1" xfId="0" applyFill="1" applyBorder="1" applyAlignment="1">
      <alignment horizontal="center"/>
    </xf>
    <xf numFmtId="0" fontId="1" fillId="3" borderId="1" xfId="0" applyFont="1" applyFill="1" applyBorder="1" applyAlignment="1">
      <alignment wrapText="1"/>
    </xf>
    <xf numFmtId="0" fontId="0" fillId="3" borderId="1" xfId="0" applyFill="1" applyBorder="1"/>
    <xf numFmtId="0" fontId="0" fillId="3" borderId="0" xfId="0" applyFill="1"/>
    <xf numFmtId="0" fontId="0" fillId="4" borderId="1" xfId="0" applyFill="1" applyBorder="1" applyAlignment="1">
      <alignment wrapText="1"/>
    </xf>
    <xf numFmtId="0" fontId="0" fillId="4" borderId="1" xfId="0" applyFill="1" applyBorder="1" applyAlignment="1">
      <alignment horizontal="center"/>
    </xf>
    <xf numFmtId="0" fontId="1" fillId="4" borderId="1" xfId="0" applyFont="1" applyFill="1" applyBorder="1" applyAlignment="1">
      <alignment wrapText="1"/>
    </xf>
    <xf numFmtId="0" fontId="0" fillId="4" borderId="1" xfId="0" applyFill="1" applyBorder="1"/>
    <xf numFmtId="0" fontId="0" fillId="4" borderId="0" xfId="0" applyFill="1"/>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9B2C-07D4-4410-BC3B-96FBBC06F306}">
  <dimension ref="A1:M561"/>
  <sheetViews>
    <sheetView tabSelected="1" workbookViewId="0">
      <selection activeCell="C4" sqref="C4"/>
    </sheetView>
  </sheetViews>
  <sheetFormatPr defaultRowHeight="12.5" x14ac:dyDescent="0.25"/>
  <cols>
    <col min="1" max="1" width="46.1796875" customWidth="1"/>
    <col min="2" max="2" width="15.6328125" style="2" bestFit="1" customWidth="1"/>
    <col min="3" max="3" width="47.08984375" customWidth="1"/>
    <col min="4" max="4" width="34.6328125" style="1" customWidth="1"/>
    <col min="5" max="6" width="8.7265625" style="2"/>
    <col min="7" max="7" width="11.6328125" style="2" bestFit="1" customWidth="1"/>
    <col min="8" max="8" width="11" style="2" bestFit="1" customWidth="1"/>
    <col min="9" max="9" width="12.08984375" bestFit="1" customWidth="1"/>
    <col min="10" max="10" width="15.54296875" bestFit="1" customWidth="1"/>
    <col min="13" max="13" width="76.6328125" bestFit="1" customWidth="1"/>
  </cols>
  <sheetData>
    <row r="1" spans="1:13" s="24" customFormat="1" ht="26" x14ac:dyDescent="0.25">
      <c r="A1" s="22" t="s">
        <v>0</v>
      </c>
      <c r="B1" s="22" t="s">
        <v>3</v>
      </c>
      <c r="C1" s="22" t="s">
        <v>1</v>
      </c>
      <c r="D1" s="23" t="s">
        <v>2</v>
      </c>
      <c r="E1" s="23" t="s">
        <v>4</v>
      </c>
      <c r="F1" s="23" t="s">
        <v>5</v>
      </c>
      <c r="G1" s="23" t="s">
        <v>6</v>
      </c>
      <c r="H1" s="23" t="s">
        <v>7</v>
      </c>
      <c r="I1" s="23" t="s">
        <v>8</v>
      </c>
      <c r="J1" s="23" t="s">
        <v>9</v>
      </c>
      <c r="K1" s="23" t="s">
        <v>10</v>
      </c>
      <c r="L1" s="23" t="s">
        <v>11</v>
      </c>
      <c r="M1" s="23" t="s">
        <v>12</v>
      </c>
    </row>
    <row r="2" spans="1:13" s="11" customFormat="1" ht="13" x14ac:dyDescent="0.3">
      <c r="A2" s="7"/>
      <c r="B2" s="8"/>
      <c r="C2" s="9" t="s">
        <v>1141</v>
      </c>
      <c r="D2" s="7"/>
      <c r="E2" s="8"/>
      <c r="F2" s="8"/>
      <c r="G2" s="8"/>
      <c r="H2" s="8"/>
      <c r="I2" s="10"/>
      <c r="J2" s="10"/>
      <c r="K2" s="10"/>
      <c r="L2" s="10"/>
      <c r="M2" s="10"/>
    </row>
    <row r="3" spans="1:13" ht="50" x14ac:dyDescent="0.25">
      <c r="A3" s="3" t="s">
        <v>506</v>
      </c>
      <c r="B3" s="4">
        <v>2026</v>
      </c>
      <c r="C3" s="3" t="s">
        <v>507</v>
      </c>
      <c r="D3" s="3" t="s">
        <v>16</v>
      </c>
      <c r="E3" s="4">
        <v>610</v>
      </c>
      <c r="F3" s="4" t="s">
        <v>14</v>
      </c>
      <c r="G3" s="4" t="s">
        <v>14</v>
      </c>
      <c r="H3" s="4" t="s">
        <v>14</v>
      </c>
      <c r="I3" s="5" t="s">
        <v>14</v>
      </c>
      <c r="J3" s="5" t="s">
        <v>14</v>
      </c>
      <c r="K3" s="5" t="s">
        <v>14</v>
      </c>
      <c r="L3" s="5" t="s">
        <v>14</v>
      </c>
      <c r="M3" s="5" t="str">
        <f>HYPERLINK("http://dx.doi.org/10.1016/j.aquaculture.2025.742899","http://dx.doi.org/10.1016/j.aquaculture.2025.742899")</f>
        <v>http://dx.doi.org/10.1016/j.aquaculture.2025.742899</v>
      </c>
    </row>
    <row r="4" spans="1:13" ht="52" customHeight="1" x14ac:dyDescent="0.25">
      <c r="A4" s="3" t="s">
        <v>854</v>
      </c>
      <c r="B4" s="4">
        <v>2025</v>
      </c>
      <c r="C4" s="3" t="s">
        <v>855</v>
      </c>
      <c r="D4" s="3" t="s">
        <v>705</v>
      </c>
      <c r="E4" s="4">
        <v>21</v>
      </c>
      <c r="F4" s="4">
        <v>1</v>
      </c>
      <c r="G4" s="4" t="s">
        <v>14</v>
      </c>
      <c r="H4" s="4" t="s">
        <v>14</v>
      </c>
      <c r="I4" s="5" t="s">
        <v>14</v>
      </c>
      <c r="J4" s="5" t="s">
        <v>14</v>
      </c>
      <c r="K4" s="5" t="s">
        <v>14</v>
      </c>
      <c r="L4" s="5" t="s">
        <v>14</v>
      </c>
      <c r="M4" s="5" t="str">
        <f>HYPERLINK("http://dx.doi.org/10.1186/s12917-025-04484-7","http://dx.doi.org/10.1186/s12917-025-04484-7")</f>
        <v>http://dx.doi.org/10.1186/s12917-025-04484-7</v>
      </c>
    </row>
    <row r="5" spans="1:13" ht="33" customHeight="1" x14ac:dyDescent="0.25">
      <c r="A5" s="3" t="s">
        <v>1036</v>
      </c>
      <c r="B5" s="4">
        <v>2025</v>
      </c>
      <c r="C5" s="3" t="s">
        <v>1037</v>
      </c>
      <c r="D5" s="3" t="s">
        <v>29</v>
      </c>
      <c r="E5" s="4">
        <v>2025</v>
      </c>
      <c r="F5" s="4">
        <v>1</v>
      </c>
      <c r="G5" s="4" t="s">
        <v>14</v>
      </c>
      <c r="H5" s="4" t="s">
        <v>14</v>
      </c>
      <c r="I5" s="5" t="s">
        <v>14</v>
      </c>
      <c r="J5" s="5" t="s">
        <v>14</v>
      </c>
      <c r="K5" s="5" t="s">
        <v>14</v>
      </c>
      <c r="L5" s="5" t="s">
        <v>14</v>
      </c>
      <c r="M5" s="5" t="str">
        <f>HYPERLINK("http://dx.doi.org/10.1155/anu/4229257","http://dx.doi.org/10.1155/anu/4229257")</f>
        <v>http://dx.doi.org/10.1155/anu/4229257</v>
      </c>
    </row>
    <row r="6" spans="1:13" ht="62.5" x14ac:dyDescent="0.25">
      <c r="A6" s="3" t="s">
        <v>659</v>
      </c>
      <c r="B6" s="4">
        <v>2025</v>
      </c>
      <c r="C6" s="3" t="s">
        <v>660</v>
      </c>
      <c r="D6" s="3" t="s">
        <v>661</v>
      </c>
      <c r="E6" s="4">
        <v>17</v>
      </c>
      <c r="F6" s="4">
        <v>3</v>
      </c>
      <c r="G6" s="4" t="s">
        <v>14</v>
      </c>
      <c r="H6" s="4" t="s">
        <v>14</v>
      </c>
      <c r="I6" s="5" t="s">
        <v>14</v>
      </c>
      <c r="J6" s="5" t="s">
        <v>14</v>
      </c>
      <c r="K6" s="5">
        <v>1387</v>
      </c>
      <c r="L6" s="5">
        <v>1398</v>
      </c>
      <c r="M6" s="5" t="str">
        <f>HYPERLINK("http://dx.doi.org/10.1007/s12602-023-10199-8","http://dx.doi.org/10.1007/s12602-023-10199-8")</f>
        <v>http://dx.doi.org/10.1007/s12602-023-10199-8</v>
      </c>
    </row>
    <row r="7" spans="1:13" s="16" customFormat="1" ht="13" x14ac:dyDescent="0.3">
      <c r="A7" s="12"/>
      <c r="B7" s="13"/>
      <c r="C7" s="14" t="s">
        <v>1138</v>
      </c>
      <c r="D7" s="12"/>
      <c r="E7" s="13"/>
      <c r="F7" s="13"/>
      <c r="G7" s="13"/>
      <c r="H7" s="13"/>
      <c r="I7" s="15"/>
      <c r="J7" s="15"/>
      <c r="K7" s="15"/>
      <c r="L7" s="15"/>
      <c r="M7" s="15"/>
    </row>
    <row r="8" spans="1:13" ht="28.5" customHeight="1" x14ac:dyDescent="0.25">
      <c r="A8" s="3" t="s">
        <v>508</v>
      </c>
      <c r="B8" s="4">
        <v>2025</v>
      </c>
      <c r="C8" s="3" t="s">
        <v>509</v>
      </c>
      <c r="D8" s="3" t="s">
        <v>510</v>
      </c>
      <c r="E8" s="4" t="s">
        <v>14</v>
      </c>
      <c r="F8" s="4" t="s">
        <v>14</v>
      </c>
      <c r="G8" s="4" t="s">
        <v>14</v>
      </c>
      <c r="H8" s="4" t="s">
        <v>14</v>
      </c>
      <c r="I8" s="5" t="s">
        <v>14</v>
      </c>
      <c r="J8" s="5" t="s">
        <v>14</v>
      </c>
      <c r="K8" s="5" t="s">
        <v>14</v>
      </c>
      <c r="L8" s="5" t="s">
        <v>14</v>
      </c>
      <c r="M8" s="5" t="str">
        <f>HYPERLINK("http://dx.doi.org/10.1108/BFJ-01-2025-0094","http://dx.doi.org/10.1108/BFJ-01-2025-0094")</f>
        <v>http://dx.doi.org/10.1108/BFJ-01-2025-0094</v>
      </c>
    </row>
    <row r="9" spans="1:13" s="11" customFormat="1" ht="13" x14ac:dyDescent="0.3">
      <c r="A9" s="7"/>
      <c r="B9" s="8"/>
      <c r="C9" s="9" t="s">
        <v>1141</v>
      </c>
      <c r="D9" s="7"/>
      <c r="E9" s="8"/>
      <c r="F9" s="8"/>
      <c r="G9" s="8"/>
      <c r="H9" s="8"/>
      <c r="I9" s="10"/>
      <c r="J9" s="10"/>
      <c r="K9" s="10"/>
      <c r="L9" s="10"/>
      <c r="M9" s="10"/>
    </row>
    <row r="10" spans="1:13" ht="50" x14ac:dyDescent="0.25">
      <c r="A10" s="3" t="s">
        <v>504</v>
      </c>
      <c r="B10" s="4">
        <v>2025</v>
      </c>
      <c r="C10" s="3" t="s">
        <v>505</v>
      </c>
      <c r="D10" s="3" t="s">
        <v>29</v>
      </c>
      <c r="E10" s="4">
        <v>2025</v>
      </c>
      <c r="F10" s="4">
        <v>1</v>
      </c>
      <c r="G10" s="4" t="s">
        <v>14</v>
      </c>
      <c r="H10" s="4" t="s">
        <v>14</v>
      </c>
      <c r="I10" s="5" t="s">
        <v>14</v>
      </c>
      <c r="J10" s="5" t="s">
        <v>14</v>
      </c>
      <c r="K10" s="5" t="s">
        <v>14</v>
      </c>
      <c r="L10" s="5" t="s">
        <v>14</v>
      </c>
      <c r="M10" s="5" t="str">
        <f>HYPERLINK("http://dx.doi.org/10.1155/anu/8885509","http://dx.doi.org/10.1155/anu/8885509")</f>
        <v>http://dx.doi.org/10.1155/anu/8885509</v>
      </c>
    </row>
    <row r="11" spans="1:13" ht="62.5" x14ac:dyDescent="0.25">
      <c r="A11" s="3" t="s">
        <v>695</v>
      </c>
      <c r="B11" s="4">
        <v>2025</v>
      </c>
      <c r="C11" s="3" t="s">
        <v>696</v>
      </c>
      <c r="D11" s="3" t="s">
        <v>49</v>
      </c>
      <c r="E11" s="4">
        <v>11</v>
      </c>
      <c r="F11" s="4">
        <v>11</v>
      </c>
      <c r="G11" s="4" t="s">
        <v>14</v>
      </c>
      <c r="H11" s="4" t="s">
        <v>14</v>
      </c>
      <c r="I11" s="5" t="s">
        <v>14</v>
      </c>
      <c r="J11" s="5" t="s">
        <v>14</v>
      </c>
      <c r="K11" s="5">
        <v>2023</v>
      </c>
      <c r="L11" s="5">
        <v>2034</v>
      </c>
      <c r="M11" s="5" t="str">
        <f>HYPERLINK("http://dx.doi.org/10.1163/23524588-00001438; 10.1163/23524588-00001438","http://dx.doi.org/10.1163/23524588-00001438; 10.1163/23524588-00001438")</f>
        <v>http://dx.doi.org/10.1163/23524588-00001438; 10.1163/23524588-00001438</v>
      </c>
    </row>
    <row r="12" spans="1:13" s="11" customFormat="1" ht="13" x14ac:dyDescent="0.3">
      <c r="A12" s="7"/>
      <c r="B12" s="8"/>
      <c r="C12" s="9" t="s">
        <v>1141</v>
      </c>
      <c r="D12" s="7"/>
      <c r="E12" s="8"/>
      <c r="F12" s="8"/>
      <c r="G12" s="8"/>
      <c r="H12" s="8"/>
      <c r="I12" s="10"/>
      <c r="J12" s="10"/>
      <c r="K12" s="10"/>
      <c r="L12" s="10"/>
      <c r="M12" s="10"/>
    </row>
    <row r="13" spans="1:13" ht="50" x14ac:dyDescent="0.25">
      <c r="A13" s="3" t="s">
        <v>331</v>
      </c>
      <c r="B13" s="4">
        <v>2025</v>
      </c>
      <c r="C13" s="3" t="s">
        <v>332</v>
      </c>
      <c r="D13" s="3" t="s">
        <v>35</v>
      </c>
      <c r="E13" s="4">
        <v>51</v>
      </c>
      <c r="F13" s="4">
        <v>3</v>
      </c>
      <c r="G13" s="4" t="s">
        <v>14</v>
      </c>
      <c r="H13" s="4" t="s">
        <v>14</v>
      </c>
      <c r="I13" s="5" t="s">
        <v>14</v>
      </c>
      <c r="J13" s="5" t="s">
        <v>14</v>
      </c>
      <c r="K13" s="5" t="s">
        <v>14</v>
      </c>
      <c r="L13" s="5" t="s">
        <v>14</v>
      </c>
      <c r="M13" s="5" t="str">
        <f>HYPERLINK("http://dx.doi.org/10.1007/s10695-025-01485-z","http://dx.doi.org/10.1007/s10695-025-01485-z")</f>
        <v>http://dx.doi.org/10.1007/s10695-025-01485-z</v>
      </c>
    </row>
    <row r="14" spans="1:13" ht="37.5" x14ac:dyDescent="0.25">
      <c r="A14" s="3" t="s">
        <v>863</v>
      </c>
      <c r="B14" s="4">
        <v>2025</v>
      </c>
      <c r="C14" s="3" t="s">
        <v>864</v>
      </c>
      <c r="D14" s="3" t="s">
        <v>29</v>
      </c>
      <c r="E14" s="4">
        <v>2025</v>
      </c>
      <c r="F14" s="4">
        <v>1</v>
      </c>
      <c r="G14" s="4" t="s">
        <v>14</v>
      </c>
      <c r="H14" s="4" t="s">
        <v>14</v>
      </c>
      <c r="I14" s="5" t="s">
        <v>14</v>
      </c>
      <c r="J14" s="5" t="s">
        <v>14</v>
      </c>
      <c r="K14" s="5" t="s">
        <v>14</v>
      </c>
      <c r="L14" s="5" t="s">
        <v>14</v>
      </c>
      <c r="M14" s="5" t="str">
        <f>HYPERLINK("http://dx.doi.org/10.1155/anu/8827164","http://dx.doi.org/10.1155/anu/8827164")</f>
        <v>http://dx.doi.org/10.1155/anu/8827164</v>
      </c>
    </row>
    <row r="15" spans="1:13" ht="37.5" x14ac:dyDescent="0.25">
      <c r="A15" s="3" t="s">
        <v>327</v>
      </c>
      <c r="B15" s="4">
        <v>2025</v>
      </c>
      <c r="C15" s="3" t="s">
        <v>328</v>
      </c>
      <c r="D15" s="3" t="s">
        <v>19</v>
      </c>
      <c r="E15" s="4">
        <v>10</v>
      </c>
      <c r="F15" s="4">
        <v>8</v>
      </c>
      <c r="G15" s="4" t="s">
        <v>14</v>
      </c>
      <c r="H15" s="4" t="s">
        <v>14</v>
      </c>
      <c r="I15" s="5" t="s">
        <v>14</v>
      </c>
      <c r="J15" s="5" t="s">
        <v>14</v>
      </c>
      <c r="K15" s="5" t="s">
        <v>14</v>
      </c>
      <c r="L15" s="5" t="s">
        <v>14</v>
      </c>
      <c r="M15" s="5" t="str">
        <f>HYPERLINK("http://dx.doi.org/10.3390/fishes10080384","http://dx.doi.org/10.3390/fishes10080384")</f>
        <v>http://dx.doi.org/10.3390/fishes10080384</v>
      </c>
    </row>
    <row r="16" spans="1:13" s="21" customFormat="1" ht="13" x14ac:dyDescent="0.3">
      <c r="A16" s="17"/>
      <c r="B16" s="18"/>
      <c r="C16" s="19" t="s">
        <v>1139</v>
      </c>
      <c r="D16" s="17"/>
      <c r="E16" s="18"/>
      <c r="F16" s="18"/>
      <c r="G16" s="18"/>
      <c r="H16" s="18"/>
      <c r="I16" s="20"/>
      <c r="J16" s="20"/>
      <c r="K16" s="20"/>
      <c r="L16" s="20"/>
      <c r="M16" s="20"/>
    </row>
    <row r="17" spans="1:13" ht="37.5" x14ac:dyDescent="0.25">
      <c r="A17" s="3" t="s">
        <v>1014</v>
      </c>
      <c r="B17" s="4">
        <v>2025</v>
      </c>
      <c r="C17" s="3" t="s">
        <v>1015</v>
      </c>
      <c r="D17" s="3" t="s">
        <v>41</v>
      </c>
      <c r="E17" s="4">
        <v>40</v>
      </c>
      <c r="F17" s="4" t="s">
        <v>14</v>
      </c>
      <c r="G17" s="4" t="s">
        <v>14</v>
      </c>
      <c r="H17" s="4" t="s">
        <v>14</v>
      </c>
      <c r="I17" s="5" t="s">
        <v>14</v>
      </c>
      <c r="J17" s="5" t="s">
        <v>14</v>
      </c>
      <c r="K17" s="5" t="s">
        <v>14</v>
      </c>
      <c r="L17" s="5" t="s">
        <v>14</v>
      </c>
      <c r="M17" s="5" t="str">
        <f>HYPERLINK("http://dx.doi.org/10.1016/j.aqrep.2024.102601","http://dx.doi.org/10.1016/j.aqrep.2024.102601")</f>
        <v>http://dx.doi.org/10.1016/j.aqrep.2024.102601</v>
      </c>
    </row>
    <row r="18" spans="1:13" s="11" customFormat="1" ht="13" x14ac:dyDescent="0.3">
      <c r="A18" s="7"/>
      <c r="B18" s="8"/>
      <c r="C18" s="9" t="s">
        <v>1141</v>
      </c>
      <c r="D18" s="7"/>
      <c r="E18" s="8"/>
      <c r="F18" s="8"/>
      <c r="G18" s="8"/>
      <c r="H18" s="8"/>
      <c r="I18" s="10"/>
      <c r="J18" s="10"/>
      <c r="K18" s="10"/>
      <c r="L18" s="10"/>
      <c r="M18" s="10"/>
    </row>
    <row r="19" spans="1:13" ht="62.5" x14ac:dyDescent="0.25">
      <c r="A19" s="3" t="s">
        <v>708</v>
      </c>
      <c r="B19" s="4">
        <v>2025</v>
      </c>
      <c r="C19" s="3" t="s">
        <v>709</v>
      </c>
      <c r="D19" s="3" t="s">
        <v>710</v>
      </c>
      <c r="E19" s="4">
        <v>287</v>
      </c>
      <c r="F19" s="4" t="s">
        <v>14</v>
      </c>
      <c r="G19" s="4" t="s">
        <v>14</v>
      </c>
      <c r="H19" s="4" t="s">
        <v>14</v>
      </c>
      <c r="I19" s="5" t="s">
        <v>14</v>
      </c>
      <c r="J19" s="5" t="s">
        <v>14</v>
      </c>
      <c r="K19" s="5" t="s">
        <v>14</v>
      </c>
      <c r="L19" s="5" t="s">
        <v>14</v>
      </c>
      <c r="M19" s="5" t="str">
        <f>HYPERLINK("http://dx.doi.org/10.1016/j.applanim.2025.106631","http://dx.doi.org/10.1016/j.applanim.2025.106631")</f>
        <v>http://dx.doi.org/10.1016/j.applanim.2025.106631</v>
      </c>
    </row>
    <row r="20" spans="1:13" s="21" customFormat="1" ht="13" x14ac:dyDescent="0.3">
      <c r="A20" s="17"/>
      <c r="B20" s="18"/>
      <c r="C20" s="19" t="s">
        <v>1139</v>
      </c>
      <c r="D20" s="17"/>
      <c r="E20" s="18"/>
      <c r="F20" s="18"/>
      <c r="G20" s="18"/>
      <c r="H20" s="18"/>
      <c r="I20" s="20"/>
      <c r="J20" s="20"/>
      <c r="K20" s="20"/>
      <c r="L20" s="20"/>
      <c r="M20" s="20"/>
    </row>
    <row r="21" spans="1:13" ht="37.5" x14ac:dyDescent="0.25">
      <c r="A21" s="3" t="s">
        <v>168</v>
      </c>
      <c r="B21" s="4">
        <v>2025</v>
      </c>
      <c r="C21" s="3" t="s">
        <v>169</v>
      </c>
      <c r="D21" s="3" t="s">
        <v>170</v>
      </c>
      <c r="E21" s="4">
        <v>5</v>
      </c>
      <c r="F21" s="4">
        <v>7</v>
      </c>
      <c r="G21" s="4" t="s">
        <v>14</v>
      </c>
      <c r="H21" s="4" t="s">
        <v>14</v>
      </c>
      <c r="I21" s="5" t="s">
        <v>14</v>
      </c>
      <c r="J21" s="5" t="s">
        <v>14</v>
      </c>
      <c r="K21" s="5">
        <v>294</v>
      </c>
      <c r="L21" s="5">
        <v>303</v>
      </c>
      <c r="M21" s="5" t="str">
        <f>HYPERLINK("http://dx.doi.org/10.1002/jsf2.70009","http://dx.doi.org/10.1002/jsf2.70009")</f>
        <v>http://dx.doi.org/10.1002/jsf2.70009</v>
      </c>
    </row>
    <row r="22" spans="1:13" s="11" customFormat="1" ht="13" x14ac:dyDescent="0.3">
      <c r="A22" s="7"/>
      <c r="B22" s="8"/>
      <c r="C22" s="9" t="s">
        <v>1141</v>
      </c>
      <c r="D22" s="7"/>
      <c r="E22" s="8"/>
      <c r="F22" s="8"/>
      <c r="G22" s="8"/>
      <c r="H22" s="8"/>
      <c r="I22" s="10"/>
      <c r="J22" s="10"/>
      <c r="K22" s="10"/>
      <c r="L22" s="10"/>
      <c r="M22" s="10"/>
    </row>
    <row r="23" spans="1:13" ht="37.5" x14ac:dyDescent="0.25">
      <c r="A23" s="3" t="s">
        <v>856</v>
      </c>
      <c r="B23" s="4">
        <v>2025</v>
      </c>
      <c r="C23" s="3" t="s">
        <v>857</v>
      </c>
      <c r="D23" s="3" t="s">
        <v>49</v>
      </c>
      <c r="E23" s="4">
        <v>11</v>
      </c>
      <c r="F23" s="4">
        <v>7</v>
      </c>
      <c r="G23" s="4" t="s">
        <v>14</v>
      </c>
      <c r="H23" s="4" t="s">
        <v>14</v>
      </c>
      <c r="I23" s="5" t="s">
        <v>14</v>
      </c>
      <c r="J23" s="5" t="s">
        <v>14</v>
      </c>
      <c r="K23" s="5">
        <v>1305</v>
      </c>
      <c r="L23" s="5">
        <v>1321</v>
      </c>
      <c r="M23" s="5" t="str">
        <f>HYPERLINK("http://dx.doi.org/10.1163/23524588-00001393; 10.1163/23524588-00001393","http://dx.doi.org/10.1163/23524588-00001393; 10.1163/23524588-00001393")</f>
        <v>http://dx.doi.org/10.1163/23524588-00001393; 10.1163/23524588-00001393</v>
      </c>
    </row>
    <row r="24" spans="1:13" ht="37.5" x14ac:dyDescent="0.25">
      <c r="A24" s="3" t="s">
        <v>715</v>
      </c>
      <c r="B24" s="4">
        <v>2025</v>
      </c>
      <c r="C24" s="3" t="s">
        <v>716</v>
      </c>
      <c r="D24" s="3" t="s">
        <v>717</v>
      </c>
      <c r="E24" s="4">
        <v>55</v>
      </c>
      <c r="F24" s="4">
        <v>9</v>
      </c>
      <c r="G24" s="4" t="s">
        <v>14</v>
      </c>
      <c r="H24" s="4" t="s">
        <v>14</v>
      </c>
      <c r="I24" s="5" t="s">
        <v>14</v>
      </c>
      <c r="J24" s="5" t="s">
        <v>14</v>
      </c>
      <c r="K24" s="5" t="s">
        <v>14</v>
      </c>
      <c r="L24" s="5" t="s">
        <v>14</v>
      </c>
      <c r="M24" s="5" t="str">
        <f>HYPERLINK("http://dx.doi.org/10.1590/0103-8478cr202404081","http://dx.doi.org/10.1590/0103-8478cr202404081")</f>
        <v>http://dx.doi.org/10.1590/0103-8478cr202404081</v>
      </c>
    </row>
    <row r="25" spans="1:13" ht="37.5" x14ac:dyDescent="0.25">
      <c r="A25" s="3" t="s">
        <v>1024</v>
      </c>
      <c r="B25" s="4">
        <v>2025</v>
      </c>
      <c r="C25" s="3" t="s">
        <v>1025</v>
      </c>
      <c r="D25" s="3" t="s">
        <v>16</v>
      </c>
      <c r="E25" s="4">
        <v>608</v>
      </c>
      <c r="F25" s="4" t="s">
        <v>14</v>
      </c>
      <c r="G25" s="4" t="s">
        <v>14</v>
      </c>
      <c r="H25" s="4" t="s">
        <v>14</v>
      </c>
      <c r="I25" s="5" t="s">
        <v>14</v>
      </c>
      <c r="J25" s="5" t="s">
        <v>14</v>
      </c>
      <c r="K25" s="5" t="s">
        <v>14</v>
      </c>
      <c r="L25" s="5" t="s">
        <v>14</v>
      </c>
      <c r="M25" s="5" t="str">
        <f>HYPERLINK("http://dx.doi.org/10.1016/j.aquaculture.2025.742697","http://dx.doi.org/10.1016/j.aquaculture.2025.742697")</f>
        <v>http://dx.doi.org/10.1016/j.aquaculture.2025.742697</v>
      </c>
    </row>
    <row r="26" spans="1:13" ht="50" x14ac:dyDescent="0.25">
      <c r="A26" s="3" t="s">
        <v>184</v>
      </c>
      <c r="B26" s="4">
        <v>2025</v>
      </c>
      <c r="C26" s="3" t="s">
        <v>185</v>
      </c>
      <c r="D26" s="3" t="s">
        <v>16</v>
      </c>
      <c r="E26" s="4">
        <v>606</v>
      </c>
      <c r="F26" s="4" t="s">
        <v>14</v>
      </c>
      <c r="G26" s="4" t="s">
        <v>14</v>
      </c>
      <c r="H26" s="4" t="s">
        <v>14</v>
      </c>
      <c r="I26" s="5" t="s">
        <v>14</v>
      </c>
      <c r="J26" s="5" t="s">
        <v>14</v>
      </c>
      <c r="K26" s="5" t="s">
        <v>14</v>
      </c>
      <c r="L26" s="5" t="s">
        <v>14</v>
      </c>
      <c r="M26" s="5" t="str">
        <f>HYPERLINK("http://dx.doi.org/10.1016/j.aquaculture.2025.742597","http://dx.doi.org/10.1016/j.aquaculture.2025.742597")</f>
        <v>http://dx.doi.org/10.1016/j.aquaculture.2025.742597</v>
      </c>
    </row>
    <row r="27" spans="1:13" ht="37.5" x14ac:dyDescent="0.25">
      <c r="A27" s="3" t="s">
        <v>615</v>
      </c>
      <c r="B27" s="4">
        <v>2025</v>
      </c>
      <c r="C27" s="3" t="s">
        <v>616</v>
      </c>
      <c r="D27" s="3" t="s">
        <v>16</v>
      </c>
      <c r="E27" s="4">
        <v>598</v>
      </c>
      <c r="F27" s="4" t="s">
        <v>14</v>
      </c>
      <c r="G27" s="4" t="s">
        <v>14</v>
      </c>
      <c r="H27" s="4" t="s">
        <v>14</v>
      </c>
      <c r="I27" s="5" t="s">
        <v>14</v>
      </c>
      <c r="J27" s="5" t="s">
        <v>14</v>
      </c>
      <c r="K27" s="5" t="s">
        <v>14</v>
      </c>
      <c r="L27" s="5" t="s">
        <v>14</v>
      </c>
      <c r="M27" s="5" t="str">
        <f>HYPERLINK("http://dx.doi.org/10.1016/j.aquaculture.2024.742071","http://dx.doi.org/10.1016/j.aquaculture.2024.742071")</f>
        <v>http://dx.doi.org/10.1016/j.aquaculture.2024.742071</v>
      </c>
    </row>
    <row r="28" spans="1:13" ht="37.5" x14ac:dyDescent="0.25">
      <c r="A28" s="3" t="s">
        <v>312</v>
      </c>
      <c r="B28" s="4">
        <v>2025</v>
      </c>
      <c r="C28" s="3" t="s">
        <v>313</v>
      </c>
      <c r="D28" s="3" t="s">
        <v>49</v>
      </c>
      <c r="E28" s="4">
        <v>11</v>
      </c>
      <c r="F28" s="4">
        <v>5</v>
      </c>
      <c r="G28" s="4" t="s">
        <v>14</v>
      </c>
      <c r="H28" s="4" t="s">
        <v>14</v>
      </c>
      <c r="I28" s="5" t="s">
        <v>14</v>
      </c>
      <c r="J28" s="5" t="s">
        <v>14</v>
      </c>
      <c r="K28" s="5">
        <v>921</v>
      </c>
      <c r="L28" s="5">
        <v>936</v>
      </c>
      <c r="M28" s="5" t="str">
        <f>HYPERLINK("http://dx.doi.org/10.1163/23524588-00001337; 10.1163/23524588-00001337","http://dx.doi.org/10.1163/23524588-00001337; 10.1163/23524588-00001337")</f>
        <v>http://dx.doi.org/10.1163/23524588-00001337; 10.1163/23524588-00001337</v>
      </c>
    </row>
    <row r="29" spans="1:13" ht="37.5" x14ac:dyDescent="0.25">
      <c r="A29" s="3" t="s">
        <v>720</v>
      </c>
      <c r="B29" s="4">
        <v>2025</v>
      </c>
      <c r="C29" s="3" t="s">
        <v>721</v>
      </c>
      <c r="D29" s="3" t="s">
        <v>94</v>
      </c>
      <c r="E29" s="4">
        <v>118</v>
      </c>
      <c r="F29" s="4">
        <v>2</v>
      </c>
      <c r="G29" s="4" t="s">
        <v>14</v>
      </c>
      <c r="H29" s="4" t="s">
        <v>14</v>
      </c>
      <c r="I29" s="5" t="s">
        <v>14</v>
      </c>
      <c r="J29" s="5" t="s">
        <v>14</v>
      </c>
      <c r="K29" s="5">
        <v>514</v>
      </c>
      <c r="L29" s="5">
        <v>522</v>
      </c>
      <c r="M29" s="5" t="str">
        <f>HYPERLINK("http://dx.doi.org/10.1093/jee/toaf050","http://dx.doi.org/10.1093/jee/toaf050")</f>
        <v>http://dx.doi.org/10.1093/jee/toaf050</v>
      </c>
    </row>
    <row r="30" spans="1:13" ht="37.5" x14ac:dyDescent="0.25">
      <c r="A30" s="3" t="s">
        <v>171</v>
      </c>
      <c r="B30" s="4">
        <v>2025</v>
      </c>
      <c r="C30" s="3" t="s">
        <v>172</v>
      </c>
      <c r="D30" s="3" t="s">
        <v>41</v>
      </c>
      <c r="E30" s="4">
        <v>43</v>
      </c>
      <c r="F30" s="4" t="s">
        <v>14</v>
      </c>
      <c r="G30" s="4" t="s">
        <v>14</v>
      </c>
      <c r="H30" s="4" t="s">
        <v>14</v>
      </c>
      <c r="I30" s="5" t="s">
        <v>14</v>
      </c>
      <c r="J30" s="5" t="s">
        <v>14</v>
      </c>
      <c r="K30" s="5" t="s">
        <v>14</v>
      </c>
      <c r="L30" s="5" t="s">
        <v>14</v>
      </c>
      <c r="M30" s="5" t="str">
        <f>HYPERLINK("http://dx.doi.org/10.1016/j.aqrep.2025.102939","http://dx.doi.org/10.1016/j.aqrep.2025.102939")</f>
        <v>http://dx.doi.org/10.1016/j.aqrep.2025.102939</v>
      </c>
    </row>
    <row r="31" spans="1:13" s="11" customFormat="1" ht="13" x14ac:dyDescent="0.3">
      <c r="A31" s="7"/>
      <c r="B31" s="8"/>
      <c r="C31" s="9" t="s">
        <v>1141</v>
      </c>
      <c r="D31" s="7"/>
      <c r="E31" s="8"/>
      <c r="F31" s="8"/>
      <c r="G31" s="8"/>
      <c r="H31" s="8"/>
      <c r="I31" s="10"/>
      <c r="J31" s="10"/>
      <c r="K31" s="10"/>
      <c r="L31" s="10"/>
      <c r="M31" s="10"/>
    </row>
    <row r="32" spans="1:13" ht="37.5" x14ac:dyDescent="0.25">
      <c r="A32" s="3" t="s">
        <v>173</v>
      </c>
      <c r="B32" s="4">
        <v>2025</v>
      </c>
      <c r="C32" s="3" t="s">
        <v>174</v>
      </c>
      <c r="D32" s="3" t="s">
        <v>29</v>
      </c>
      <c r="E32" s="4">
        <v>2025</v>
      </c>
      <c r="F32" s="4">
        <v>1</v>
      </c>
      <c r="G32" s="4" t="s">
        <v>14</v>
      </c>
      <c r="H32" s="4" t="s">
        <v>14</v>
      </c>
      <c r="I32" s="5" t="s">
        <v>14</v>
      </c>
      <c r="J32" s="5" t="s">
        <v>14</v>
      </c>
      <c r="K32" s="5" t="s">
        <v>14</v>
      </c>
      <c r="L32" s="5" t="s">
        <v>14</v>
      </c>
      <c r="M32" s="5" t="str">
        <f>HYPERLINK("http://dx.doi.org/10.1155/anu/5511161","http://dx.doi.org/10.1155/anu/5511161")</f>
        <v>http://dx.doi.org/10.1155/anu/5511161</v>
      </c>
    </row>
    <row r="33" spans="1:13" ht="50" x14ac:dyDescent="0.25">
      <c r="A33" s="3" t="s">
        <v>347</v>
      </c>
      <c r="B33" s="4">
        <v>2025</v>
      </c>
      <c r="C33" s="3" t="s">
        <v>348</v>
      </c>
      <c r="D33" s="3" t="s">
        <v>16</v>
      </c>
      <c r="E33" s="4">
        <v>607</v>
      </c>
      <c r="F33" s="4" t="s">
        <v>14</v>
      </c>
      <c r="G33" s="4" t="s">
        <v>14</v>
      </c>
      <c r="H33" s="4" t="s">
        <v>14</v>
      </c>
      <c r="I33" s="5" t="s">
        <v>14</v>
      </c>
      <c r="J33" s="5" t="s">
        <v>14</v>
      </c>
      <c r="K33" s="5" t="s">
        <v>14</v>
      </c>
      <c r="L33" s="5" t="s">
        <v>14</v>
      </c>
      <c r="M33" s="5" t="str">
        <f>HYPERLINK("http://dx.doi.org/10.1016/j.aquaculture.2025.742640","http://dx.doi.org/10.1016/j.aquaculture.2025.742640")</f>
        <v>http://dx.doi.org/10.1016/j.aquaculture.2025.742640</v>
      </c>
    </row>
    <row r="34" spans="1:13" ht="50" x14ac:dyDescent="0.25">
      <c r="A34" s="3" t="s">
        <v>186</v>
      </c>
      <c r="B34" s="4">
        <v>2025</v>
      </c>
      <c r="C34" s="3" t="s">
        <v>187</v>
      </c>
      <c r="D34" s="3" t="s">
        <v>139</v>
      </c>
      <c r="E34" s="4">
        <v>15</v>
      </c>
      <c r="F34" s="4">
        <v>9</v>
      </c>
      <c r="G34" s="4" t="s">
        <v>14</v>
      </c>
      <c r="H34" s="4" t="s">
        <v>14</v>
      </c>
      <c r="I34" s="5" t="s">
        <v>14</v>
      </c>
      <c r="J34" s="5" t="s">
        <v>14</v>
      </c>
      <c r="K34" s="5" t="s">
        <v>14</v>
      </c>
      <c r="L34" s="5" t="s">
        <v>14</v>
      </c>
      <c r="M34" s="5" t="str">
        <f>HYPERLINK("http://dx.doi.org/10.3390/ani15091338","http://dx.doi.org/10.3390/ani15091338")</f>
        <v>http://dx.doi.org/10.3390/ani15091338</v>
      </c>
    </row>
    <row r="35" spans="1:13" s="11" customFormat="1" ht="13" x14ac:dyDescent="0.3">
      <c r="A35" s="7"/>
      <c r="B35" s="8"/>
      <c r="C35" s="9" t="s">
        <v>1141</v>
      </c>
      <c r="D35" s="7"/>
      <c r="E35" s="8"/>
      <c r="F35" s="8"/>
      <c r="G35" s="8"/>
      <c r="H35" s="8"/>
      <c r="I35" s="10"/>
      <c r="J35" s="10"/>
      <c r="K35" s="10"/>
      <c r="L35" s="10"/>
      <c r="M35" s="10"/>
    </row>
    <row r="36" spans="1:13" ht="37.5" x14ac:dyDescent="0.25">
      <c r="A36" s="3" t="s">
        <v>221</v>
      </c>
      <c r="B36" s="4">
        <v>2025</v>
      </c>
      <c r="C36" s="3" t="s">
        <v>222</v>
      </c>
      <c r="D36" s="3" t="s">
        <v>223</v>
      </c>
      <c r="E36" s="4" t="s">
        <v>14</v>
      </c>
      <c r="F36" s="4" t="s">
        <v>14</v>
      </c>
      <c r="G36" s="4" t="s">
        <v>14</v>
      </c>
      <c r="H36" s="4" t="s">
        <v>14</v>
      </c>
      <c r="I36" s="5" t="s">
        <v>14</v>
      </c>
      <c r="J36" s="5" t="s">
        <v>14</v>
      </c>
      <c r="K36" s="5" t="s">
        <v>14</v>
      </c>
      <c r="L36" s="5" t="s">
        <v>14</v>
      </c>
      <c r="M36" s="5" t="str">
        <f>HYPERLINK("http://dx.doi.org/10.1111/jfd.14153","http://dx.doi.org/10.1111/jfd.14153")</f>
        <v>http://dx.doi.org/10.1111/jfd.14153</v>
      </c>
    </row>
    <row r="37" spans="1:13" ht="37.5" x14ac:dyDescent="0.25">
      <c r="A37" s="3" t="s">
        <v>1134</v>
      </c>
      <c r="B37" s="4">
        <v>2025</v>
      </c>
      <c r="C37" s="3" t="s">
        <v>1135</v>
      </c>
      <c r="D37" s="3" t="s">
        <v>675</v>
      </c>
      <c r="E37" s="4">
        <v>5</v>
      </c>
      <c r="F37" s="4">
        <v>3</v>
      </c>
      <c r="G37" s="4" t="s">
        <v>14</v>
      </c>
      <c r="H37" s="4" t="s">
        <v>14</v>
      </c>
      <c r="I37" s="5" t="s">
        <v>14</v>
      </c>
      <c r="J37" s="5" t="s">
        <v>14</v>
      </c>
      <c r="K37" s="5" t="s">
        <v>14</v>
      </c>
      <c r="L37" s="5" t="s">
        <v>14</v>
      </c>
      <c r="M37" s="5" t="str">
        <f>HYPERLINK("http://dx.doi.org/10.1002/aff2.70078","http://dx.doi.org/10.1002/aff2.70078")</f>
        <v>http://dx.doi.org/10.1002/aff2.70078</v>
      </c>
    </row>
    <row r="38" spans="1:13" s="21" customFormat="1" ht="13" x14ac:dyDescent="0.3">
      <c r="A38" s="17"/>
      <c r="B38" s="18"/>
      <c r="C38" s="19" t="s">
        <v>1139</v>
      </c>
      <c r="D38" s="17"/>
      <c r="E38" s="18"/>
      <c r="F38" s="18"/>
      <c r="G38" s="18"/>
      <c r="H38" s="18"/>
      <c r="I38" s="20"/>
      <c r="J38" s="20"/>
      <c r="K38" s="20"/>
      <c r="L38" s="20"/>
      <c r="M38" s="20"/>
    </row>
    <row r="39" spans="1:13" ht="37.5" x14ac:dyDescent="0.25">
      <c r="A39" s="3" t="s">
        <v>872</v>
      </c>
      <c r="B39" s="4">
        <v>2025</v>
      </c>
      <c r="C39" s="3" t="s">
        <v>873</v>
      </c>
      <c r="D39" s="3" t="s">
        <v>250</v>
      </c>
      <c r="E39" s="4">
        <v>34</v>
      </c>
      <c r="F39" s="4">
        <v>1</v>
      </c>
      <c r="G39" s="4" t="s">
        <v>14</v>
      </c>
      <c r="H39" s="4" t="s">
        <v>14</v>
      </c>
      <c r="I39" s="5" t="s">
        <v>14</v>
      </c>
      <c r="J39" s="5" t="s">
        <v>14</v>
      </c>
      <c r="K39" s="5">
        <v>3</v>
      </c>
      <c r="L39" s="5">
        <v>19</v>
      </c>
      <c r="M39" s="5" t="str">
        <f>HYPERLINK("http://dx.doi.org/10.22358/jafs/190730/2024","http://dx.doi.org/10.22358/jafs/190730/2024")</f>
        <v>http://dx.doi.org/10.22358/jafs/190730/2024</v>
      </c>
    </row>
    <row r="40" spans="1:13" s="11" customFormat="1" ht="13" x14ac:dyDescent="0.3">
      <c r="A40" s="7"/>
      <c r="B40" s="8"/>
      <c r="C40" s="9" t="s">
        <v>1141</v>
      </c>
      <c r="D40" s="7"/>
      <c r="E40" s="8"/>
      <c r="F40" s="8"/>
      <c r="G40" s="8"/>
      <c r="H40" s="8"/>
      <c r="I40" s="10"/>
      <c r="J40" s="10"/>
      <c r="K40" s="10"/>
      <c r="L40" s="10"/>
      <c r="M40" s="10"/>
    </row>
    <row r="41" spans="1:13" ht="37.5" x14ac:dyDescent="0.25">
      <c r="A41" s="3" t="s">
        <v>175</v>
      </c>
      <c r="B41" s="4">
        <v>2025</v>
      </c>
      <c r="C41" s="3" t="s">
        <v>176</v>
      </c>
      <c r="D41" s="3" t="s">
        <v>49</v>
      </c>
      <c r="E41" s="4">
        <v>11</v>
      </c>
      <c r="F41" s="4">
        <v>17</v>
      </c>
      <c r="G41" s="4" t="s">
        <v>14</v>
      </c>
      <c r="H41" s="4" t="s">
        <v>177</v>
      </c>
      <c r="I41" s="5" t="s">
        <v>14</v>
      </c>
      <c r="J41" s="5" t="s">
        <v>14</v>
      </c>
      <c r="K41" s="5" t="s">
        <v>178</v>
      </c>
      <c r="L41" s="5" t="s">
        <v>179</v>
      </c>
      <c r="M41" s="5" t="str">
        <f>HYPERLINK("http://dx.doi.org/10.1163/23524588-00001425; 10.1163/23524588-00001425","http://dx.doi.org/10.1163/23524588-00001425; 10.1163/23524588-00001425")</f>
        <v>http://dx.doi.org/10.1163/23524588-00001425; 10.1163/23524588-00001425</v>
      </c>
    </row>
    <row r="42" spans="1:13" ht="37.5" x14ac:dyDescent="0.25">
      <c r="A42" s="3" t="s">
        <v>713</v>
      </c>
      <c r="B42" s="4">
        <v>2025</v>
      </c>
      <c r="C42" s="3" t="s">
        <v>714</v>
      </c>
      <c r="D42" s="3" t="s">
        <v>497</v>
      </c>
      <c r="E42" s="4">
        <v>56</v>
      </c>
      <c r="F42" s="4">
        <v>3</v>
      </c>
      <c r="G42" s="4" t="s">
        <v>14</v>
      </c>
      <c r="H42" s="4" t="s">
        <v>14</v>
      </c>
      <c r="I42" s="5" t="s">
        <v>14</v>
      </c>
      <c r="J42" s="5" t="s">
        <v>14</v>
      </c>
      <c r="K42" s="5" t="s">
        <v>14</v>
      </c>
      <c r="L42" s="5" t="s">
        <v>14</v>
      </c>
      <c r="M42" s="5" t="str">
        <f>HYPERLINK("http://dx.doi.org/10.1111/jwas.70035","http://dx.doi.org/10.1111/jwas.70035")</f>
        <v>http://dx.doi.org/10.1111/jwas.70035</v>
      </c>
    </row>
    <row r="43" spans="1:13" ht="50" x14ac:dyDescent="0.25">
      <c r="A43" s="3" t="s">
        <v>343</v>
      </c>
      <c r="B43" s="4">
        <v>2025</v>
      </c>
      <c r="C43" s="3" t="s">
        <v>344</v>
      </c>
      <c r="D43" s="3" t="s">
        <v>26</v>
      </c>
      <c r="E43" s="4">
        <v>33</v>
      </c>
      <c r="F43" s="4">
        <v>1</v>
      </c>
      <c r="G43" s="4" t="s">
        <v>14</v>
      </c>
      <c r="H43" s="4" t="s">
        <v>14</v>
      </c>
      <c r="I43" s="5" t="s">
        <v>14</v>
      </c>
      <c r="J43" s="5" t="s">
        <v>14</v>
      </c>
      <c r="K43" s="5" t="s">
        <v>14</v>
      </c>
      <c r="L43" s="5" t="s">
        <v>14</v>
      </c>
      <c r="M43" s="5" t="str">
        <f>HYPERLINK("http://dx.doi.org/10.1007/s10499-024-01777-w","http://dx.doi.org/10.1007/s10499-024-01777-w")</f>
        <v>http://dx.doi.org/10.1007/s10499-024-01777-w</v>
      </c>
    </row>
    <row r="44" spans="1:13" ht="25" x14ac:dyDescent="0.25">
      <c r="A44" s="3" t="s">
        <v>1032</v>
      </c>
      <c r="B44" s="4">
        <v>2025</v>
      </c>
      <c r="C44" s="3" t="s">
        <v>1033</v>
      </c>
      <c r="D44" s="3" t="s">
        <v>891</v>
      </c>
      <c r="E44" s="4">
        <v>14</v>
      </c>
      <c r="F44" s="4">
        <v>7</v>
      </c>
      <c r="G44" s="4" t="s">
        <v>14</v>
      </c>
      <c r="H44" s="4" t="s">
        <v>14</v>
      </c>
      <c r="I44" s="5" t="s">
        <v>14</v>
      </c>
      <c r="J44" s="5" t="s">
        <v>14</v>
      </c>
      <c r="K44" s="5" t="s">
        <v>14</v>
      </c>
      <c r="L44" s="5" t="s">
        <v>14</v>
      </c>
      <c r="M44" s="5" t="str">
        <f>HYPERLINK("http://dx.doi.org/10.3390/antiox14070782","http://dx.doi.org/10.3390/antiox14070782")</f>
        <v>http://dx.doi.org/10.3390/antiox14070782</v>
      </c>
    </row>
    <row r="45" spans="1:13" ht="37.5" x14ac:dyDescent="0.25">
      <c r="A45" s="3" t="s">
        <v>983</v>
      </c>
      <c r="B45" s="4">
        <v>2025</v>
      </c>
      <c r="C45" s="3" t="s">
        <v>984</v>
      </c>
      <c r="D45" s="3" t="s">
        <v>608</v>
      </c>
      <c r="E45" s="4">
        <v>277</v>
      </c>
      <c r="F45" s="4" t="s">
        <v>14</v>
      </c>
      <c r="G45" s="4" t="s">
        <v>14</v>
      </c>
      <c r="H45" s="4" t="s">
        <v>14</v>
      </c>
      <c r="I45" s="5" t="s">
        <v>14</v>
      </c>
      <c r="J45" s="5" t="s">
        <v>14</v>
      </c>
      <c r="K45" s="5" t="s">
        <v>14</v>
      </c>
      <c r="L45" s="5" t="s">
        <v>14</v>
      </c>
      <c r="M45" s="5" t="str">
        <f>HYPERLINK("http://dx.doi.org/10.1016/j.cbpb.2024.111069","http://dx.doi.org/10.1016/j.cbpb.2024.111069")</f>
        <v>http://dx.doi.org/10.1016/j.cbpb.2024.111069</v>
      </c>
    </row>
    <row r="46" spans="1:13" ht="37.5" x14ac:dyDescent="0.25">
      <c r="A46" s="3" t="s">
        <v>1072</v>
      </c>
      <c r="B46" s="4">
        <v>2025</v>
      </c>
      <c r="C46" s="3" t="s">
        <v>1073</v>
      </c>
      <c r="D46" s="3" t="s">
        <v>49</v>
      </c>
      <c r="E46" s="4">
        <v>11</v>
      </c>
      <c r="F46" s="4">
        <v>3</v>
      </c>
      <c r="G46" s="4" t="s">
        <v>14</v>
      </c>
      <c r="H46" s="4" t="s">
        <v>14</v>
      </c>
      <c r="I46" s="5" t="s">
        <v>14</v>
      </c>
      <c r="J46" s="5" t="s">
        <v>14</v>
      </c>
      <c r="K46" s="5">
        <v>581</v>
      </c>
      <c r="L46" s="5">
        <v>591</v>
      </c>
      <c r="M46" s="5" t="str">
        <f>HYPERLINK("http://dx.doi.org/10.1163/23524588-00001294","http://dx.doi.org/10.1163/23524588-00001294")</f>
        <v>http://dx.doi.org/10.1163/23524588-00001294</v>
      </c>
    </row>
    <row r="47" spans="1:13" ht="25" x14ac:dyDescent="0.25">
      <c r="A47" s="3" t="s">
        <v>478</v>
      </c>
      <c r="B47" s="4">
        <v>2025</v>
      </c>
      <c r="C47" s="3" t="s">
        <v>479</v>
      </c>
      <c r="D47" s="3" t="s">
        <v>49</v>
      </c>
      <c r="E47" s="4">
        <v>11</v>
      </c>
      <c r="F47" s="4">
        <v>17</v>
      </c>
      <c r="G47" s="4" t="s">
        <v>14</v>
      </c>
      <c r="H47" s="4" t="s">
        <v>177</v>
      </c>
      <c r="I47" s="5" t="s">
        <v>14</v>
      </c>
      <c r="J47" s="5" t="s">
        <v>14</v>
      </c>
      <c r="K47" s="5" t="s">
        <v>480</v>
      </c>
      <c r="L47" s="5" t="s">
        <v>481</v>
      </c>
      <c r="M47" s="5" t="str">
        <f>HYPERLINK("http://dx.doi.org/10.1163/23524588-00001137; 10.1163/23524588-00001137","http://dx.doi.org/10.1163/23524588-00001137; 10.1163/23524588-00001137")</f>
        <v>http://dx.doi.org/10.1163/23524588-00001137; 10.1163/23524588-00001137</v>
      </c>
    </row>
    <row r="48" spans="1:13" ht="50" x14ac:dyDescent="0.25">
      <c r="A48" s="3" t="s">
        <v>626</v>
      </c>
      <c r="B48" s="4">
        <v>2025</v>
      </c>
      <c r="C48" s="3" t="s">
        <v>627</v>
      </c>
      <c r="D48" s="3" t="s">
        <v>628</v>
      </c>
      <c r="E48" s="4">
        <v>37</v>
      </c>
      <c r="F48" s="4">
        <v>3</v>
      </c>
      <c r="G48" s="4" t="s">
        <v>14</v>
      </c>
      <c r="H48" s="4" t="s">
        <v>14</v>
      </c>
      <c r="I48" s="5" t="s">
        <v>14</v>
      </c>
      <c r="J48" s="5" t="s">
        <v>14</v>
      </c>
      <c r="K48" s="5">
        <v>308</v>
      </c>
      <c r="L48" s="5">
        <v>320</v>
      </c>
      <c r="M48" s="5" t="str">
        <f>HYPERLINK("http://dx.doi.org/10.1080/10454438.2024.2416527","http://dx.doi.org/10.1080/10454438.2024.2416527")</f>
        <v>http://dx.doi.org/10.1080/10454438.2024.2416527</v>
      </c>
    </row>
    <row r="49" spans="1:13" s="11" customFormat="1" ht="13" x14ac:dyDescent="0.3">
      <c r="A49" s="7"/>
      <c r="B49" s="8"/>
      <c r="C49" s="9" t="s">
        <v>1141</v>
      </c>
      <c r="D49" s="7"/>
      <c r="E49" s="8"/>
      <c r="F49" s="8"/>
      <c r="G49" s="8"/>
      <c r="H49" s="8"/>
      <c r="I49" s="10"/>
      <c r="J49" s="10"/>
      <c r="K49" s="10"/>
      <c r="L49" s="10"/>
      <c r="M49" s="10"/>
    </row>
    <row r="50" spans="1:13" ht="25" x14ac:dyDescent="0.25">
      <c r="A50" s="3" t="s">
        <v>947</v>
      </c>
      <c r="B50" s="4">
        <v>2025</v>
      </c>
      <c r="C50" s="3" t="s">
        <v>948</v>
      </c>
      <c r="D50" s="3" t="s">
        <v>26</v>
      </c>
      <c r="E50" s="4">
        <v>33</v>
      </c>
      <c r="F50" s="4">
        <v>3</v>
      </c>
      <c r="G50" s="4" t="s">
        <v>14</v>
      </c>
      <c r="H50" s="4" t="s">
        <v>14</v>
      </c>
      <c r="I50" s="5" t="s">
        <v>14</v>
      </c>
      <c r="J50" s="5" t="s">
        <v>14</v>
      </c>
      <c r="K50" s="5" t="s">
        <v>14</v>
      </c>
      <c r="L50" s="5" t="s">
        <v>14</v>
      </c>
      <c r="M50" s="5" t="str">
        <f>HYPERLINK("http://dx.doi.org/10.1007/s10499-025-01879-z","http://dx.doi.org/10.1007/s10499-025-01879-z")</f>
        <v>http://dx.doi.org/10.1007/s10499-025-01879-z</v>
      </c>
    </row>
    <row r="51" spans="1:13" ht="25" x14ac:dyDescent="0.25">
      <c r="A51" s="3" t="s">
        <v>1038</v>
      </c>
      <c r="B51" s="4">
        <v>2025</v>
      </c>
      <c r="C51" s="3" t="s">
        <v>1039</v>
      </c>
      <c r="D51" s="3" t="s">
        <v>456</v>
      </c>
      <c r="E51" s="4">
        <v>24</v>
      </c>
      <c r="F51" s="4">
        <v>1</v>
      </c>
      <c r="G51" s="4" t="s">
        <v>14</v>
      </c>
      <c r="H51" s="4" t="s">
        <v>14</v>
      </c>
      <c r="I51" s="5" t="s">
        <v>14</v>
      </c>
      <c r="J51" s="5" t="s">
        <v>14</v>
      </c>
      <c r="K51" s="5">
        <v>947</v>
      </c>
      <c r="L51" s="5">
        <v>959</v>
      </c>
      <c r="M51" s="5" t="str">
        <f>HYPERLINK("http://dx.doi.org/10.1080/1828051x.2025.2487179; 10.1080/1828051X.2025.2487179","http://dx.doi.org/10.1080/1828051x.2025.2487179; 10.1080/1828051X.2025.2487179")</f>
        <v>http://dx.doi.org/10.1080/1828051x.2025.2487179; 10.1080/1828051X.2025.2487179</v>
      </c>
    </row>
    <row r="52" spans="1:13" ht="37.5" x14ac:dyDescent="0.25">
      <c r="A52" s="3" t="s">
        <v>1081</v>
      </c>
      <c r="B52" s="4">
        <v>2025</v>
      </c>
      <c r="C52" s="3" t="s">
        <v>1082</v>
      </c>
      <c r="D52" s="3" t="s">
        <v>772</v>
      </c>
      <c r="E52" s="4">
        <v>23</v>
      </c>
      <c r="F52" s="4" t="s">
        <v>14</v>
      </c>
      <c r="G52" s="4" t="s">
        <v>14</v>
      </c>
      <c r="H52" s="4" t="s">
        <v>14</v>
      </c>
      <c r="I52" s="5" t="s">
        <v>14</v>
      </c>
      <c r="J52" s="5" t="s">
        <v>14</v>
      </c>
      <c r="K52" s="5" t="s">
        <v>14</v>
      </c>
      <c r="L52" s="5" t="s">
        <v>14</v>
      </c>
      <c r="M52" s="5" t="str">
        <f>HYPERLINK("http://dx.doi.org/10.1016/j.jafr.2025.102179","http://dx.doi.org/10.1016/j.jafr.2025.102179")</f>
        <v>http://dx.doi.org/10.1016/j.jafr.2025.102179</v>
      </c>
    </row>
    <row r="53" spans="1:13" ht="50" x14ac:dyDescent="0.25">
      <c r="A53" s="3" t="s">
        <v>30</v>
      </c>
      <c r="B53" s="4">
        <v>2025</v>
      </c>
      <c r="C53" s="3" t="s">
        <v>31</v>
      </c>
      <c r="D53" s="3" t="s">
        <v>32</v>
      </c>
      <c r="E53" s="4">
        <v>25</v>
      </c>
      <c r="F53" s="4">
        <v>3</v>
      </c>
      <c r="G53" s="4" t="s">
        <v>14</v>
      </c>
      <c r="H53" s="4" t="s">
        <v>14</v>
      </c>
      <c r="I53" s="5" t="s">
        <v>14</v>
      </c>
      <c r="J53" s="5" t="s">
        <v>14</v>
      </c>
      <c r="K53" s="5">
        <v>1129</v>
      </c>
      <c r="L53" s="5">
        <v>1139</v>
      </c>
      <c r="M53" s="5" t="str">
        <f>HYPERLINK("http://dx.doi.org/10.2478/aoas-2025-0031","http://dx.doi.org/10.2478/aoas-2025-0031")</f>
        <v>http://dx.doi.org/10.2478/aoas-2025-0031</v>
      </c>
    </row>
    <row r="54" spans="1:13" ht="62.5" x14ac:dyDescent="0.25">
      <c r="A54" s="3" t="s">
        <v>45</v>
      </c>
      <c r="B54" s="4">
        <v>2025</v>
      </c>
      <c r="C54" s="3" t="s">
        <v>46</v>
      </c>
      <c r="D54" s="3" t="s">
        <v>47</v>
      </c>
      <c r="E54" s="4">
        <v>25</v>
      </c>
      <c r="F54" s="4">
        <v>7</v>
      </c>
      <c r="G54" s="4" t="s">
        <v>14</v>
      </c>
      <c r="H54" s="4" t="s">
        <v>14</v>
      </c>
      <c r="I54" s="5" t="s">
        <v>14</v>
      </c>
      <c r="J54" s="5" t="s">
        <v>14</v>
      </c>
      <c r="K54" s="5" t="s">
        <v>14</v>
      </c>
      <c r="L54" s="5" t="s">
        <v>14</v>
      </c>
      <c r="M54" s="5" t="str">
        <f>HYPERLINK("http://dx.doi.org/10.4194/TRJFAS26460","http://dx.doi.org/10.4194/TRJFAS26460")</f>
        <v>http://dx.doi.org/10.4194/TRJFAS26460</v>
      </c>
    </row>
    <row r="55" spans="1:13" s="21" customFormat="1" ht="13" x14ac:dyDescent="0.3">
      <c r="A55" s="17"/>
      <c r="B55" s="18"/>
      <c r="C55" s="19" t="s">
        <v>1139</v>
      </c>
      <c r="D55" s="17"/>
      <c r="E55" s="18"/>
      <c r="F55" s="18"/>
      <c r="G55" s="18"/>
      <c r="H55" s="18"/>
      <c r="I55" s="20"/>
      <c r="J55" s="20"/>
      <c r="K55" s="20"/>
      <c r="L55" s="20"/>
      <c r="M55" s="20"/>
    </row>
    <row r="56" spans="1:13" ht="37.5" x14ac:dyDescent="0.25">
      <c r="A56" s="3" t="s">
        <v>711</v>
      </c>
      <c r="B56" s="4">
        <v>2025</v>
      </c>
      <c r="C56" s="3" t="s">
        <v>712</v>
      </c>
      <c r="D56" s="3" t="s">
        <v>29</v>
      </c>
      <c r="E56" s="4">
        <v>2025</v>
      </c>
      <c r="F56" s="4">
        <v>1</v>
      </c>
      <c r="G56" s="4" t="s">
        <v>14</v>
      </c>
      <c r="H56" s="4" t="s">
        <v>14</v>
      </c>
      <c r="I56" s="5" t="s">
        <v>14</v>
      </c>
      <c r="J56" s="5" t="s">
        <v>14</v>
      </c>
      <c r="K56" s="5" t="s">
        <v>14</v>
      </c>
      <c r="L56" s="5" t="s">
        <v>14</v>
      </c>
      <c r="M56" s="5" t="str">
        <f>HYPERLINK("http://dx.doi.org/10.1155/anu/1804215","http://dx.doi.org/10.1155/anu/1804215")</f>
        <v>http://dx.doi.org/10.1155/anu/1804215</v>
      </c>
    </row>
    <row r="57" spans="1:13" s="11" customFormat="1" ht="13" x14ac:dyDescent="0.3">
      <c r="A57" s="7"/>
      <c r="B57" s="8"/>
      <c r="C57" s="9" t="s">
        <v>1141</v>
      </c>
      <c r="D57" s="7"/>
      <c r="E57" s="8"/>
      <c r="F57" s="8"/>
      <c r="G57" s="8"/>
      <c r="H57" s="8"/>
      <c r="I57" s="10"/>
      <c r="J57" s="10"/>
      <c r="K57" s="10"/>
      <c r="L57" s="10"/>
      <c r="M57" s="10"/>
    </row>
    <row r="58" spans="1:13" ht="50" x14ac:dyDescent="0.25">
      <c r="A58" s="3" t="s">
        <v>681</v>
      </c>
      <c r="B58" s="4">
        <v>2025</v>
      </c>
      <c r="C58" s="3" t="s">
        <v>682</v>
      </c>
      <c r="D58" s="3" t="s">
        <v>86</v>
      </c>
      <c r="E58" s="4">
        <v>161</v>
      </c>
      <c r="F58" s="4" t="s">
        <v>14</v>
      </c>
      <c r="G58" s="4" t="s">
        <v>14</v>
      </c>
      <c r="H58" s="4" t="s">
        <v>14</v>
      </c>
      <c r="I58" s="5" t="s">
        <v>14</v>
      </c>
      <c r="J58" s="5" t="s">
        <v>14</v>
      </c>
      <c r="K58" s="5" t="s">
        <v>14</v>
      </c>
      <c r="L58" s="5" t="s">
        <v>14</v>
      </c>
      <c r="M58" s="5" t="str">
        <f>HYPERLINK("http://dx.doi.org/10.1016/j.fsi.2025.110272","http://dx.doi.org/10.1016/j.fsi.2025.110272")</f>
        <v>http://dx.doi.org/10.1016/j.fsi.2025.110272</v>
      </c>
    </row>
    <row r="59" spans="1:13" ht="37.5" x14ac:dyDescent="0.25">
      <c r="A59" s="3" t="s">
        <v>308</v>
      </c>
      <c r="B59" s="4">
        <v>2025</v>
      </c>
      <c r="C59" s="3" t="s">
        <v>309</v>
      </c>
      <c r="D59" s="3" t="s">
        <v>49</v>
      </c>
      <c r="E59" s="4">
        <v>11</v>
      </c>
      <c r="F59" s="4">
        <v>17</v>
      </c>
      <c r="G59" s="4" t="s">
        <v>14</v>
      </c>
      <c r="H59" s="4" t="s">
        <v>177</v>
      </c>
      <c r="I59" s="5" t="s">
        <v>14</v>
      </c>
      <c r="J59" s="5" t="s">
        <v>14</v>
      </c>
      <c r="K59" s="5" t="s">
        <v>310</v>
      </c>
      <c r="L59" s="5" t="s">
        <v>311</v>
      </c>
      <c r="M59" s="5" t="str">
        <f>HYPERLINK("http://dx.doi.org/10.1163/23524588-00001124; 10.1163/23524588-00001124","http://dx.doi.org/10.1163/23524588-00001124; 10.1163/23524588-00001124")</f>
        <v>http://dx.doi.org/10.1163/23524588-00001124; 10.1163/23524588-00001124</v>
      </c>
    </row>
    <row r="60" spans="1:13" ht="50" x14ac:dyDescent="0.25">
      <c r="A60" s="3" t="s">
        <v>487</v>
      </c>
      <c r="B60" s="4">
        <v>2025</v>
      </c>
      <c r="C60" s="3" t="s">
        <v>488</v>
      </c>
      <c r="D60" s="3" t="s">
        <v>26</v>
      </c>
      <c r="E60" s="4">
        <v>33</v>
      </c>
      <c r="F60" s="4">
        <v>1</v>
      </c>
      <c r="G60" s="4" t="s">
        <v>14</v>
      </c>
      <c r="H60" s="4" t="s">
        <v>14</v>
      </c>
      <c r="I60" s="5" t="s">
        <v>14</v>
      </c>
      <c r="J60" s="5" t="s">
        <v>14</v>
      </c>
      <c r="K60" s="5" t="s">
        <v>14</v>
      </c>
      <c r="L60" s="5" t="s">
        <v>14</v>
      </c>
      <c r="M60" s="5" t="str">
        <f>HYPERLINK("http://dx.doi.org/10.1007/s10499-024-01803-x","http://dx.doi.org/10.1007/s10499-024-01803-x")</f>
        <v>http://dx.doi.org/10.1007/s10499-024-01803-x</v>
      </c>
    </row>
    <row r="61" spans="1:13" ht="37.5" x14ac:dyDescent="0.25">
      <c r="A61" s="3" t="s">
        <v>498</v>
      </c>
      <c r="B61" s="4">
        <v>2025</v>
      </c>
      <c r="C61" s="3" t="s">
        <v>499</v>
      </c>
      <c r="D61" s="3" t="s">
        <v>32</v>
      </c>
      <c r="E61" s="4">
        <v>25</v>
      </c>
      <c r="F61" s="4">
        <v>3</v>
      </c>
      <c r="G61" s="4" t="s">
        <v>14</v>
      </c>
      <c r="H61" s="4" t="s">
        <v>14</v>
      </c>
      <c r="I61" s="5" t="s">
        <v>14</v>
      </c>
      <c r="J61" s="5" t="s">
        <v>14</v>
      </c>
      <c r="K61" s="5">
        <v>1087</v>
      </c>
      <c r="L61" s="5">
        <v>1100</v>
      </c>
      <c r="M61" s="5" t="str">
        <f>HYPERLINK("http://dx.doi.org/10.2478/aoas-2025-0006","http://dx.doi.org/10.2478/aoas-2025-0006")</f>
        <v>http://dx.doi.org/10.2478/aoas-2025-0006</v>
      </c>
    </row>
    <row r="62" spans="1:13" ht="37.5" x14ac:dyDescent="0.25">
      <c r="A62" s="3" t="s">
        <v>993</v>
      </c>
      <c r="B62" s="4">
        <v>2025</v>
      </c>
      <c r="C62" s="3" t="s">
        <v>994</v>
      </c>
      <c r="D62" s="3" t="s">
        <v>154</v>
      </c>
      <c r="E62" s="4">
        <v>15</v>
      </c>
      <c r="F62" s="4">
        <v>1</v>
      </c>
      <c r="G62" s="4" t="s">
        <v>14</v>
      </c>
      <c r="H62" s="4" t="s">
        <v>14</v>
      </c>
      <c r="I62" s="5" t="s">
        <v>14</v>
      </c>
      <c r="J62" s="5" t="s">
        <v>14</v>
      </c>
      <c r="K62" s="5" t="s">
        <v>14</v>
      </c>
      <c r="L62" s="5" t="s">
        <v>14</v>
      </c>
      <c r="M62" s="5" t="str">
        <f>HYPERLINK("http://dx.doi.org/10.1038/s41598-025-90208-8","http://dx.doi.org/10.1038/s41598-025-90208-8")</f>
        <v>http://dx.doi.org/10.1038/s41598-025-90208-8</v>
      </c>
    </row>
    <row r="63" spans="1:13" ht="37.5" x14ac:dyDescent="0.25">
      <c r="A63" s="3" t="s">
        <v>693</v>
      </c>
      <c r="B63" s="4">
        <v>2025</v>
      </c>
      <c r="C63" s="3" t="s">
        <v>694</v>
      </c>
      <c r="D63" s="3" t="s">
        <v>38</v>
      </c>
      <c r="E63" s="4">
        <v>2025</v>
      </c>
      <c r="F63" s="4">
        <v>1</v>
      </c>
      <c r="G63" s="4" t="s">
        <v>14</v>
      </c>
      <c r="H63" s="4" t="s">
        <v>14</v>
      </c>
      <c r="I63" s="5" t="s">
        <v>14</v>
      </c>
      <c r="J63" s="5" t="s">
        <v>14</v>
      </c>
      <c r="K63" s="5" t="s">
        <v>14</v>
      </c>
      <c r="L63" s="5" t="s">
        <v>14</v>
      </c>
      <c r="M63" s="5" t="str">
        <f>HYPERLINK("http://dx.doi.org/10.1155/are/8852384","http://dx.doi.org/10.1155/are/8852384")</f>
        <v>http://dx.doi.org/10.1155/are/8852384</v>
      </c>
    </row>
    <row r="64" spans="1:13" ht="37.5" x14ac:dyDescent="0.25">
      <c r="A64" s="3" t="s">
        <v>865</v>
      </c>
      <c r="B64" s="4">
        <v>2025</v>
      </c>
      <c r="C64" s="3" t="s">
        <v>866</v>
      </c>
      <c r="D64" s="3" t="s">
        <v>497</v>
      </c>
      <c r="E64" s="4">
        <v>56</v>
      </c>
      <c r="F64" s="4">
        <v>3</v>
      </c>
      <c r="G64" s="4" t="s">
        <v>14</v>
      </c>
      <c r="H64" s="4" t="s">
        <v>14</v>
      </c>
      <c r="I64" s="5" t="s">
        <v>14</v>
      </c>
      <c r="J64" s="5" t="s">
        <v>14</v>
      </c>
      <c r="K64" s="5" t="s">
        <v>14</v>
      </c>
      <c r="L64" s="5" t="s">
        <v>14</v>
      </c>
      <c r="M64" s="5" t="str">
        <f>HYPERLINK("http://dx.doi.org/10.1111/jwas.70027","http://dx.doi.org/10.1111/jwas.70027")</f>
        <v>http://dx.doi.org/10.1111/jwas.70027</v>
      </c>
    </row>
    <row r="65" spans="1:13" ht="37.5" x14ac:dyDescent="0.25">
      <c r="A65" s="3" t="s">
        <v>1016</v>
      </c>
      <c r="B65" s="4">
        <v>2025</v>
      </c>
      <c r="C65" s="3" t="s">
        <v>1017</v>
      </c>
      <c r="D65" s="3" t="s">
        <v>49</v>
      </c>
      <c r="E65" s="4">
        <v>11</v>
      </c>
      <c r="F65" s="4">
        <v>8</v>
      </c>
      <c r="G65" s="4" t="s">
        <v>14</v>
      </c>
      <c r="H65" s="4" t="s">
        <v>14</v>
      </c>
      <c r="I65" s="5" t="s">
        <v>14</v>
      </c>
      <c r="J65" s="5" t="s">
        <v>14</v>
      </c>
      <c r="K65" s="5">
        <v>1499</v>
      </c>
      <c r="L65" s="5">
        <v>1516</v>
      </c>
      <c r="M65" s="5" t="str">
        <f>HYPERLINK("http://dx.doi.org/10.1163/23524588-00001315","http://dx.doi.org/10.1163/23524588-00001315")</f>
        <v>http://dx.doi.org/10.1163/23524588-00001315</v>
      </c>
    </row>
    <row r="66" spans="1:13" ht="37.5" x14ac:dyDescent="0.25">
      <c r="A66" s="3" t="s">
        <v>345</v>
      </c>
      <c r="B66" s="4">
        <v>2025</v>
      </c>
      <c r="C66" s="3" t="s">
        <v>346</v>
      </c>
      <c r="D66" s="3" t="s">
        <v>41</v>
      </c>
      <c r="E66" s="4">
        <v>44</v>
      </c>
      <c r="F66" s="4" t="s">
        <v>14</v>
      </c>
      <c r="G66" s="4" t="s">
        <v>14</v>
      </c>
      <c r="H66" s="4" t="s">
        <v>14</v>
      </c>
      <c r="I66" s="5" t="s">
        <v>14</v>
      </c>
      <c r="J66" s="5" t="s">
        <v>14</v>
      </c>
      <c r="K66" s="5" t="s">
        <v>14</v>
      </c>
      <c r="L66" s="5" t="s">
        <v>14</v>
      </c>
      <c r="M66" s="5" t="str">
        <f>HYPERLINK("http://dx.doi.org/10.1016/j.aqrep.2025.103043","http://dx.doi.org/10.1016/j.aqrep.2025.103043")</f>
        <v>http://dx.doi.org/10.1016/j.aqrep.2025.103043</v>
      </c>
    </row>
    <row r="67" spans="1:13" ht="50" x14ac:dyDescent="0.25">
      <c r="A67" s="3" t="s">
        <v>1058</v>
      </c>
      <c r="B67" s="4">
        <v>2025</v>
      </c>
      <c r="C67" s="3" t="s">
        <v>1059</v>
      </c>
      <c r="D67" s="3" t="s">
        <v>139</v>
      </c>
      <c r="E67" s="4">
        <v>15</v>
      </c>
      <c r="F67" s="4">
        <v>13</v>
      </c>
      <c r="G67" s="4" t="s">
        <v>14</v>
      </c>
      <c r="H67" s="4" t="s">
        <v>14</v>
      </c>
      <c r="I67" s="5" t="s">
        <v>14</v>
      </c>
      <c r="J67" s="5" t="s">
        <v>14</v>
      </c>
      <c r="K67" s="5" t="s">
        <v>14</v>
      </c>
      <c r="L67" s="5" t="s">
        <v>14</v>
      </c>
      <c r="M67" s="5" t="str">
        <f>HYPERLINK("http://dx.doi.org/10.3390/ani15131913","http://dx.doi.org/10.3390/ani15131913")</f>
        <v>http://dx.doi.org/10.3390/ani15131913</v>
      </c>
    </row>
    <row r="68" spans="1:13" ht="37.5" x14ac:dyDescent="0.25">
      <c r="A68" s="3" t="s">
        <v>724</v>
      </c>
      <c r="B68" s="4">
        <v>2025</v>
      </c>
      <c r="C68" s="3" t="s">
        <v>725</v>
      </c>
      <c r="D68" s="3" t="s">
        <v>260</v>
      </c>
      <c r="E68" s="4">
        <v>109</v>
      </c>
      <c r="F68" s="4">
        <v>3</v>
      </c>
      <c r="G68" s="4" t="s">
        <v>14</v>
      </c>
      <c r="H68" s="4" t="s">
        <v>14</v>
      </c>
      <c r="I68" s="5" t="s">
        <v>14</v>
      </c>
      <c r="J68" s="5" t="s">
        <v>14</v>
      </c>
      <c r="K68" s="5">
        <v>854</v>
      </c>
      <c r="L68" s="5">
        <v>866</v>
      </c>
      <c r="M68" s="5" t="str">
        <f>HYPERLINK("http://dx.doi.org/10.1111/jpn.14098","http://dx.doi.org/10.1111/jpn.14098")</f>
        <v>http://dx.doi.org/10.1111/jpn.14098</v>
      </c>
    </row>
    <row r="69" spans="1:13" ht="37.5" x14ac:dyDescent="0.25">
      <c r="A69" s="3" t="s">
        <v>867</v>
      </c>
      <c r="B69" s="4">
        <v>2025</v>
      </c>
      <c r="C69" s="3" t="s">
        <v>868</v>
      </c>
      <c r="D69" s="3" t="s">
        <v>19</v>
      </c>
      <c r="E69" s="4">
        <v>10</v>
      </c>
      <c r="F69" s="4">
        <v>6</v>
      </c>
      <c r="G69" s="4" t="s">
        <v>14</v>
      </c>
      <c r="H69" s="4" t="s">
        <v>14</v>
      </c>
      <c r="I69" s="5" t="s">
        <v>14</v>
      </c>
      <c r="J69" s="5" t="s">
        <v>14</v>
      </c>
      <c r="K69" s="5" t="s">
        <v>14</v>
      </c>
      <c r="L69" s="5" t="s">
        <v>14</v>
      </c>
      <c r="M69" s="5" t="str">
        <f>HYPERLINK("http://dx.doi.org/10.3390/fishes10060285","http://dx.doi.org/10.3390/fishes10060285")</f>
        <v>http://dx.doi.org/10.3390/fishes10060285</v>
      </c>
    </row>
    <row r="70" spans="1:13" ht="50" x14ac:dyDescent="0.25">
      <c r="A70" s="3" t="s">
        <v>985</v>
      </c>
      <c r="B70" s="4">
        <v>2025</v>
      </c>
      <c r="C70" s="3" t="s">
        <v>986</v>
      </c>
      <c r="D70" s="3" t="s">
        <v>16</v>
      </c>
      <c r="E70" s="4">
        <v>599</v>
      </c>
      <c r="F70" s="4" t="s">
        <v>14</v>
      </c>
      <c r="G70" s="4" t="s">
        <v>14</v>
      </c>
      <c r="H70" s="4" t="s">
        <v>14</v>
      </c>
      <c r="I70" s="5" t="s">
        <v>14</v>
      </c>
      <c r="J70" s="5" t="s">
        <v>14</v>
      </c>
      <c r="K70" s="5" t="s">
        <v>14</v>
      </c>
      <c r="L70" s="5" t="s">
        <v>14</v>
      </c>
      <c r="M70" s="5" t="str">
        <f>HYPERLINK("http://dx.doi.org/10.1016/j.aquaculture.2025.742182","http://dx.doi.org/10.1016/j.aquaculture.2025.742182")</f>
        <v>http://dx.doi.org/10.1016/j.aquaculture.2025.742182</v>
      </c>
    </row>
    <row r="71" spans="1:13" ht="25" x14ac:dyDescent="0.25">
      <c r="A71" s="3" t="s">
        <v>949</v>
      </c>
      <c r="B71" s="4">
        <v>2025</v>
      </c>
      <c r="C71" s="3" t="s">
        <v>950</v>
      </c>
      <c r="D71" s="3" t="s">
        <v>951</v>
      </c>
      <c r="E71" s="4" t="s">
        <v>14</v>
      </c>
      <c r="F71" s="4" t="s">
        <v>14</v>
      </c>
      <c r="G71" s="4" t="s">
        <v>14</v>
      </c>
      <c r="H71" s="4" t="s">
        <v>14</v>
      </c>
      <c r="I71" s="5" t="s">
        <v>14</v>
      </c>
      <c r="J71" s="5" t="s">
        <v>14</v>
      </c>
      <c r="K71" s="5" t="s">
        <v>14</v>
      </c>
      <c r="L71" s="5" t="s">
        <v>14</v>
      </c>
      <c r="M71" s="5" t="str">
        <f>HYPERLINK("http://dx.doi.org/10.1093/naaqua/vraf014","http://dx.doi.org/10.1093/naaqua/vraf014")</f>
        <v>http://dx.doi.org/10.1093/naaqua/vraf014</v>
      </c>
    </row>
    <row r="72" spans="1:13" ht="50" x14ac:dyDescent="0.25">
      <c r="A72" s="3" t="s">
        <v>329</v>
      </c>
      <c r="B72" s="4">
        <v>2025</v>
      </c>
      <c r="C72" s="3" t="s">
        <v>330</v>
      </c>
      <c r="D72" s="3" t="s">
        <v>29</v>
      </c>
      <c r="E72" s="4">
        <v>2025</v>
      </c>
      <c r="F72" s="4">
        <v>1</v>
      </c>
      <c r="G72" s="4" t="s">
        <v>14</v>
      </c>
      <c r="H72" s="4" t="s">
        <v>14</v>
      </c>
      <c r="I72" s="5" t="s">
        <v>14</v>
      </c>
      <c r="J72" s="5" t="s">
        <v>14</v>
      </c>
      <c r="K72" s="5" t="s">
        <v>14</v>
      </c>
      <c r="L72" s="5" t="s">
        <v>14</v>
      </c>
      <c r="M72" s="5" t="str">
        <f>HYPERLINK("http://dx.doi.org/10.1155/anu/7504207","http://dx.doi.org/10.1155/anu/7504207")</f>
        <v>http://dx.doi.org/10.1155/anu/7504207</v>
      </c>
    </row>
    <row r="73" spans="1:13" ht="37.5" x14ac:dyDescent="0.25">
      <c r="A73" s="3" t="s">
        <v>683</v>
      </c>
      <c r="B73" s="4">
        <v>2025</v>
      </c>
      <c r="C73" s="3" t="s">
        <v>684</v>
      </c>
      <c r="D73" s="3" t="s">
        <v>49</v>
      </c>
      <c r="E73" s="4">
        <v>11</v>
      </c>
      <c r="F73" s="4">
        <v>1</v>
      </c>
      <c r="G73" s="4" t="s">
        <v>14</v>
      </c>
      <c r="H73" s="4" t="s">
        <v>14</v>
      </c>
      <c r="I73" s="5" t="s">
        <v>14</v>
      </c>
      <c r="J73" s="5" t="s">
        <v>14</v>
      </c>
      <c r="K73" s="5">
        <v>187</v>
      </c>
      <c r="L73" s="5">
        <v>200</v>
      </c>
      <c r="M73" s="5" t="str">
        <f>HYPERLINK("http://dx.doi.org/10.1163/23524588-00001089","http://dx.doi.org/10.1163/23524588-00001089")</f>
        <v>http://dx.doi.org/10.1163/23524588-00001089</v>
      </c>
    </row>
    <row r="74" spans="1:13" ht="25" x14ac:dyDescent="0.25">
      <c r="A74" s="3" t="s">
        <v>741</v>
      </c>
      <c r="B74" s="4">
        <v>2025</v>
      </c>
      <c r="C74" s="3" t="s">
        <v>742</v>
      </c>
      <c r="D74" s="3" t="s">
        <v>60</v>
      </c>
      <c r="E74" s="4">
        <v>22</v>
      </c>
      <c r="F74" s="4" t="s">
        <v>14</v>
      </c>
      <c r="G74" s="4" t="s">
        <v>14</v>
      </c>
      <c r="H74" s="4" t="s">
        <v>14</v>
      </c>
      <c r="I74" s="5" t="s">
        <v>14</v>
      </c>
      <c r="J74" s="5" t="s">
        <v>14</v>
      </c>
      <c r="K74" s="5">
        <v>179</v>
      </c>
      <c r="L74" s="5">
        <v>190</v>
      </c>
      <c r="M74" s="5" t="str">
        <f>HYPERLINK("http://dx.doi.org/10.1016/j.aninu.2025.03.016","http://dx.doi.org/10.1016/j.aninu.2025.03.016")</f>
        <v>http://dx.doi.org/10.1016/j.aninu.2025.03.016</v>
      </c>
    </row>
    <row r="75" spans="1:13" ht="37.5" x14ac:dyDescent="0.25">
      <c r="A75" s="3" t="s">
        <v>1065</v>
      </c>
      <c r="B75" s="4">
        <v>2025</v>
      </c>
      <c r="C75" s="3" t="s">
        <v>1066</v>
      </c>
      <c r="D75" s="3" t="s">
        <v>26</v>
      </c>
      <c r="E75" s="4">
        <v>33</v>
      </c>
      <c r="F75" s="4">
        <v>1</v>
      </c>
      <c r="G75" s="4" t="s">
        <v>14</v>
      </c>
      <c r="H75" s="4" t="s">
        <v>14</v>
      </c>
      <c r="I75" s="5" t="s">
        <v>14</v>
      </c>
      <c r="J75" s="5" t="s">
        <v>14</v>
      </c>
      <c r="K75" s="5" t="s">
        <v>14</v>
      </c>
      <c r="L75" s="5" t="s">
        <v>14</v>
      </c>
      <c r="M75" s="5" t="str">
        <f>HYPERLINK("http://dx.doi.org/10.1007/s10499-024-01796-7","http://dx.doi.org/10.1007/s10499-024-01796-7")</f>
        <v>http://dx.doi.org/10.1007/s10499-024-01796-7</v>
      </c>
    </row>
    <row r="76" spans="1:13" ht="37.5" x14ac:dyDescent="0.25">
      <c r="A76" s="3" t="s">
        <v>718</v>
      </c>
      <c r="B76" s="4">
        <v>2025</v>
      </c>
      <c r="C76" s="3" t="s">
        <v>719</v>
      </c>
      <c r="D76" s="3" t="s">
        <v>49</v>
      </c>
      <c r="E76" s="4">
        <v>11</v>
      </c>
      <c r="F76" s="4">
        <v>2</v>
      </c>
      <c r="G76" s="4" t="s">
        <v>14</v>
      </c>
      <c r="H76" s="4" t="s">
        <v>14</v>
      </c>
      <c r="I76" s="5" t="s">
        <v>14</v>
      </c>
      <c r="J76" s="5" t="s">
        <v>14</v>
      </c>
      <c r="K76" s="5">
        <v>289</v>
      </c>
      <c r="L76" s="5">
        <v>301</v>
      </c>
      <c r="M76" s="5" t="str">
        <f>HYPERLINK("http://dx.doi.org/10.1163/23524588-00001127","http://dx.doi.org/10.1163/23524588-00001127")</f>
        <v>http://dx.doi.org/10.1163/23524588-00001127</v>
      </c>
    </row>
    <row r="77" spans="1:13" ht="50" x14ac:dyDescent="0.25">
      <c r="A77" s="3" t="s">
        <v>238</v>
      </c>
      <c r="B77" s="4">
        <v>2025</v>
      </c>
      <c r="C77" s="3" t="s">
        <v>239</v>
      </c>
      <c r="D77" s="3" t="s">
        <v>16</v>
      </c>
      <c r="E77" s="4">
        <v>595</v>
      </c>
      <c r="F77" s="4" t="s">
        <v>14</v>
      </c>
      <c r="G77" s="4">
        <v>2</v>
      </c>
      <c r="H77" s="4" t="s">
        <v>14</v>
      </c>
      <c r="I77" s="5" t="s">
        <v>14</v>
      </c>
      <c r="J77" s="5" t="s">
        <v>14</v>
      </c>
      <c r="K77" s="5" t="s">
        <v>14</v>
      </c>
      <c r="L77" s="5" t="s">
        <v>14</v>
      </c>
      <c r="M77" s="5" t="str">
        <f>HYPERLINK("http://dx.doi.org/10.1016/j.aquaculture.2024.741648","http://dx.doi.org/10.1016/j.aquaculture.2024.741648")</f>
        <v>http://dx.doi.org/10.1016/j.aquaculture.2024.741648</v>
      </c>
    </row>
    <row r="78" spans="1:13" ht="37.5" x14ac:dyDescent="0.25">
      <c r="A78" s="3" t="s">
        <v>1106</v>
      </c>
      <c r="B78" s="4">
        <v>2025</v>
      </c>
      <c r="C78" s="3" t="s">
        <v>1107</v>
      </c>
      <c r="D78" s="3" t="s">
        <v>577</v>
      </c>
      <c r="E78" s="4">
        <v>18</v>
      </c>
      <c r="F78" s="4">
        <v>4</v>
      </c>
      <c r="G78" s="4" t="s">
        <v>14</v>
      </c>
      <c r="H78" s="4" t="s">
        <v>14</v>
      </c>
      <c r="I78" s="5" t="s">
        <v>14</v>
      </c>
      <c r="J78" s="5" t="s">
        <v>14</v>
      </c>
      <c r="K78" s="5">
        <v>1002</v>
      </c>
      <c r="L78" s="5">
        <v>1013</v>
      </c>
      <c r="M78" s="5" t="str">
        <f>HYPERLINK("http://dx.doi.org/10.14202/vetworld.2025.1002-1013","http://dx.doi.org/10.14202/vetworld.2025.1002-1013")</f>
        <v>http://dx.doi.org/10.14202/vetworld.2025.1002-1013</v>
      </c>
    </row>
    <row r="79" spans="1:13" ht="50" x14ac:dyDescent="0.25">
      <c r="A79" s="3" t="s">
        <v>1047</v>
      </c>
      <c r="B79" s="4">
        <v>2025</v>
      </c>
      <c r="C79" s="3" t="s">
        <v>1048</v>
      </c>
      <c r="D79" s="3" t="s">
        <v>973</v>
      </c>
      <c r="E79" s="4">
        <v>490</v>
      </c>
      <c r="F79" s="4" t="s">
        <v>14</v>
      </c>
      <c r="G79" s="4" t="s">
        <v>14</v>
      </c>
      <c r="H79" s="4" t="s">
        <v>14</v>
      </c>
      <c r="I79" s="5" t="s">
        <v>14</v>
      </c>
      <c r="J79" s="5" t="s">
        <v>14</v>
      </c>
      <c r="K79" s="5" t="s">
        <v>14</v>
      </c>
      <c r="L79" s="5" t="s">
        <v>14</v>
      </c>
      <c r="M79" s="5" t="str">
        <f>HYPERLINK("http://dx.doi.org/10.1016/j.foodchem.2025.145139","http://dx.doi.org/10.1016/j.foodchem.2025.145139")</f>
        <v>http://dx.doi.org/10.1016/j.foodchem.2025.145139</v>
      </c>
    </row>
    <row r="80" spans="1:13" ht="37.5" x14ac:dyDescent="0.25">
      <c r="A80" s="3" t="s">
        <v>272</v>
      </c>
      <c r="B80" s="4">
        <v>2024</v>
      </c>
      <c r="C80" s="3" t="s">
        <v>273</v>
      </c>
      <c r="D80" s="3" t="s">
        <v>49</v>
      </c>
      <c r="E80" s="4">
        <v>11</v>
      </c>
      <c r="F80" s="4">
        <v>5</v>
      </c>
      <c r="G80" s="4" t="s">
        <v>14</v>
      </c>
      <c r="H80" s="4" t="s">
        <v>14</v>
      </c>
      <c r="I80" s="5" t="s">
        <v>14</v>
      </c>
      <c r="J80" s="5" t="s">
        <v>14</v>
      </c>
      <c r="K80" s="5">
        <v>833</v>
      </c>
      <c r="L80" s="5">
        <v>859</v>
      </c>
      <c r="M80" s="5" t="str">
        <f>HYPERLINK("http://dx.doi.org/10.1163/23524588-00001096; 10.1163/23524588-00001096","http://dx.doi.org/10.1163/23524588-00001096; 10.1163/23524588-00001096")</f>
        <v>http://dx.doi.org/10.1163/23524588-00001096; 10.1163/23524588-00001096</v>
      </c>
    </row>
    <row r="81" spans="1:13" ht="37.5" x14ac:dyDescent="0.25">
      <c r="A81" s="3" t="s">
        <v>502</v>
      </c>
      <c r="B81" s="4">
        <v>2024</v>
      </c>
      <c r="C81" s="3" t="s">
        <v>503</v>
      </c>
      <c r="D81" s="3" t="s">
        <v>49</v>
      </c>
      <c r="E81" s="4">
        <v>10</v>
      </c>
      <c r="F81" s="4">
        <v>6</v>
      </c>
      <c r="G81" s="4" t="s">
        <v>14</v>
      </c>
      <c r="H81" s="4" t="s">
        <v>14</v>
      </c>
      <c r="I81" s="5" t="s">
        <v>14</v>
      </c>
      <c r="J81" s="5" t="s">
        <v>14</v>
      </c>
      <c r="K81" s="5">
        <v>1037</v>
      </c>
      <c r="L81" s="5">
        <v>1041</v>
      </c>
      <c r="M81" s="5" t="str">
        <f>HYPERLINK("http://dx.doi.org/10.1163/23524588-20230177","http://dx.doi.org/10.1163/23524588-20230177")</f>
        <v>http://dx.doi.org/10.1163/23524588-20230177</v>
      </c>
    </row>
    <row r="82" spans="1:13" s="21" customFormat="1" ht="13" x14ac:dyDescent="0.3">
      <c r="A82" s="17"/>
      <c r="B82" s="18"/>
      <c r="C82" s="19" t="s">
        <v>1139</v>
      </c>
      <c r="D82" s="17"/>
      <c r="E82" s="18"/>
      <c r="F82" s="18"/>
      <c r="G82" s="18"/>
      <c r="H82" s="18"/>
      <c r="I82" s="20"/>
      <c r="J82" s="20"/>
      <c r="K82" s="20"/>
      <c r="L82" s="20"/>
      <c r="M82" s="20"/>
    </row>
    <row r="83" spans="1:13" ht="50" x14ac:dyDescent="0.25">
      <c r="A83" s="3" t="s">
        <v>89</v>
      </c>
      <c r="B83" s="4">
        <v>2024</v>
      </c>
      <c r="C83" s="3" t="s">
        <v>90</v>
      </c>
      <c r="D83" s="3" t="s">
        <v>91</v>
      </c>
      <c r="E83" s="4">
        <v>13</v>
      </c>
      <c r="F83" s="4" t="s">
        <v>14</v>
      </c>
      <c r="G83" s="4" t="s">
        <v>14</v>
      </c>
      <c r="H83" s="4" t="s">
        <v>14</v>
      </c>
      <c r="I83" s="5" t="s">
        <v>14</v>
      </c>
      <c r="J83" s="5" t="s">
        <v>14</v>
      </c>
      <c r="K83" s="5">
        <v>857</v>
      </c>
      <c r="L83" s="5">
        <v>865</v>
      </c>
      <c r="M83" s="5" t="s">
        <v>14</v>
      </c>
    </row>
    <row r="84" spans="1:13" ht="37.5" x14ac:dyDescent="0.25">
      <c r="A84" s="3" t="s">
        <v>71</v>
      </c>
      <c r="B84" s="4">
        <v>2024</v>
      </c>
      <c r="C84" s="3" t="s">
        <v>72</v>
      </c>
      <c r="D84" s="3" t="s">
        <v>47</v>
      </c>
      <c r="E84" s="4">
        <v>24</v>
      </c>
      <c r="F84" s="4">
        <v>5</v>
      </c>
      <c r="G84" s="4" t="s">
        <v>14</v>
      </c>
      <c r="H84" s="4" t="s">
        <v>14</v>
      </c>
      <c r="I84" s="5" t="s">
        <v>14</v>
      </c>
      <c r="J84" s="5" t="s">
        <v>14</v>
      </c>
      <c r="K84" s="5" t="s">
        <v>14</v>
      </c>
      <c r="L84" s="5" t="s">
        <v>14</v>
      </c>
      <c r="M84" s="5" t="str">
        <f>HYPERLINK("http://dx.doi.org/10.4194/TRJFAS24581","http://dx.doi.org/10.4194/TRJFAS24581")</f>
        <v>http://dx.doi.org/10.4194/TRJFAS24581</v>
      </c>
    </row>
    <row r="85" spans="1:13" ht="37.5" x14ac:dyDescent="0.25">
      <c r="A85" s="3" t="s">
        <v>253</v>
      </c>
      <c r="B85" s="4">
        <v>2024</v>
      </c>
      <c r="C85" s="3" t="s">
        <v>254</v>
      </c>
      <c r="D85" s="3" t="s">
        <v>255</v>
      </c>
      <c r="E85" s="4">
        <v>466</v>
      </c>
      <c r="F85" s="4" t="s">
        <v>14</v>
      </c>
      <c r="G85" s="4" t="s">
        <v>14</v>
      </c>
      <c r="H85" s="4" t="s">
        <v>14</v>
      </c>
      <c r="I85" s="5" t="s">
        <v>14</v>
      </c>
      <c r="J85" s="5" t="s">
        <v>14</v>
      </c>
      <c r="K85" s="5" t="s">
        <v>14</v>
      </c>
      <c r="L85" s="5" t="s">
        <v>14</v>
      </c>
      <c r="M85" s="5" t="str">
        <f>HYPERLINK("http://dx.doi.org/10.1016/j.jclepro.2024.142901","http://dx.doi.org/10.1016/j.jclepro.2024.142901")</f>
        <v>http://dx.doi.org/10.1016/j.jclepro.2024.142901</v>
      </c>
    </row>
    <row r="86" spans="1:13" s="11" customFormat="1" ht="13" x14ac:dyDescent="0.3">
      <c r="A86" s="7"/>
      <c r="B86" s="8"/>
      <c r="C86" s="9" t="s">
        <v>1141</v>
      </c>
      <c r="D86" s="7"/>
      <c r="E86" s="8"/>
      <c r="F86" s="8"/>
      <c r="G86" s="8"/>
      <c r="H86" s="8"/>
      <c r="I86" s="10"/>
      <c r="J86" s="10"/>
      <c r="K86" s="10"/>
      <c r="L86" s="10"/>
      <c r="M86" s="10"/>
    </row>
    <row r="87" spans="1:13" ht="50" x14ac:dyDescent="0.25">
      <c r="A87" s="3" t="s">
        <v>98</v>
      </c>
      <c r="B87" s="4">
        <v>2024</v>
      </c>
      <c r="C87" s="3" t="s">
        <v>99</v>
      </c>
      <c r="D87" s="3" t="s">
        <v>100</v>
      </c>
      <c r="E87" s="4">
        <v>12</v>
      </c>
      <c r="F87" s="4">
        <v>5</v>
      </c>
      <c r="G87" s="4" t="s">
        <v>14</v>
      </c>
      <c r="H87" s="4" t="s">
        <v>14</v>
      </c>
      <c r="I87" s="5" t="s">
        <v>14</v>
      </c>
      <c r="J87" s="5" t="s">
        <v>14</v>
      </c>
      <c r="K87" s="5" t="s">
        <v>14</v>
      </c>
      <c r="L87" s="5" t="s">
        <v>14</v>
      </c>
      <c r="M87" s="5" t="str">
        <f>HYPERLINK("http://dx.doi.org/10.3390/jmse12050815","http://dx.doi.org/10.3390/jmse12050815")</f>
        <v>http://dx.doi.org/10.3390/jmse12050815</v>
      </c>
    </row>
    <row r="88" spans="1:13" ht="37.5" x14ac:dyDescent="0.25">
      <c r="A88" s="3" t="s">
        <v>637</v>
      </c>
      <c r="B88" s="4">
        <v>2024</v>
      </c>
      <c r="C88" s="3" t="s">
        <v>638</v>
      </c>
      <c r="D88" s="3" t="s">
        <v>639</v>
      </c>
      <c r="E88" s="4">
        <v>6</v>
      </c>
      <c r="F88" s="4" t="s">
        <v>14</v>
      </c>
      <c r="G88" s="4" t="s">
        <v>14</v>
      </c>
      <c r="H88" s="4" t="s">
        <v>14</v>
      </c>
      <c r="I88" s="5" t="s">
        <v>14</v>
      </c>
      <c r="J88" s="5" t="s">
        <v>14</v>
      </c>
      <c r="K88" s="5" t="s">
        <v>14</v>
      </c>
      <c r="L88" s="5" t="s">
        <v>14</v>
      </c>
      <c r="M88" s="5" t="str">
        <f>HYPERLINK("http://dx.doi.org/10.1016/j.cirep.2024.200149","http://dx.doi.org/10.1016/j.cirep.2024.200149")</f>
        <v>http://dx.doi.org/10.1016/j.cirep.2024.200149</v>
      </c>
    </row>
    <row r="89" spans="1:13" ht="37.5" x14ac:dyDescent="0.25">
      <c r="A89" s="3" t="s">
        <v>103</v>
      </c>
      <c r="B89" s="4">
        <v>2024</v>
      </c>
      <c r="C89" s="3" t="s">
        <v>104</v>
      </c>
      <c r="D89" s="3" t="s">
        <v>26</v>
      </c>
      <c r="E89" s="4">
        <v>32</v>
      </c>
      <c r="F89" s="4">
        <v>2</v>
      </c>
      <c r="G89" s="4" t="s">
        <v>14</v>
      </c>
      <c r="H89" s="4" t="s">
        <v>14</v>
      </c>
      <c r="I89" s="5" t="s">
        <v>14</v>
      </c>
      <c r="J89" s="5" t="s">
        <v>14</v>
      </c>
      <c r="K89" s="5">
        <v>1507</v>
      </c>
      <c r="L89" s="5">
        <v>1536</v>
      </c>
      <c r="M89" s="5" t="str">
        <f>HYPERLINK("http://dx.doi.org/10.1007/s10499-023-01227-z","http://dx.doi.org/10.1007/s10499-023-01227-z")</f>
        <v>http://dx.doi.org/10.1007/s10499-023-01227-z</v>
      </c>
    </row>
    <row r="90" spans="1:13" ht="50" x14ac:dyDescent="0.25">
      <c r="A90" s="3" t="s">
        <v>101</v>
      </c>
      <c r="B90" s="4">
        <v>2024</v>
      </c>
      <c r="C90" s="3" t="s">
        <v>102</v>
      </c>
      <c r="D90" s="3" t="s">
        <v>16</v>
      </c>
      <c r="E90" s="4">
        <v>578</v>
      </c>
      <c r="F90" s="4" t="s">
        <v>14</v>
      </c>
      <c r="G90" s="4" t="s">
        <v>14</v>
      </c>
      <c r="H90" s="4" t="s">
        <v>14</v>
      </c>
      <c r="I90" s="5" t="s">
        <v>14</v>
      </c>
      <c r="J90" s="5" t="s">
        <v>14</v>
      </c>
      <c r="K90" s="5" t="s">
        <v>14</v>
      </c>
      <c r="L90" s="5" t="s">
        <v>14</v>
      </c>
      <c r="M90" s="5" t="str">
        <f>HYPERLINK("http://dx.doi.org/10.1016/j.aquaculture.2023.740034","http://dx.doi.org/10.1016/j.aquaculture.2023.740034")</f>
        <v>http://dx.doi.org/10.1016/j.aquaculture.2023.740034</v>
      </c>
    </row>
    <row r="91" spans="1:13" ht="50" x14ac:dyDescent="0.25">
      <c r="A91" s="3" t="s">
        <v>640</v>
      </c>
      <c r="B91" s="4">
        <v>2024</v>
      </c>
      <c r="C91" s="3" t="s">
        <v>641</v>
      </c>
      <c r="D91" s="3" t="s">
        <v>139</v>
      </c>
      <c r="E91" s="4">
        <v>14</v>
      </c>
      <c r="F91" s="4">
        <v>24</v>
      </c>
      <c r="G91" s="4" t="s">
        <v>14</v>
      </c>
      <c r="H91" s="4" t="s">
        <v>14</v>
      </c>
      <c r="I91" s="5" t="s">
        <v>14</v>
      </c>
      <c r="J91" s="5" t="s">
        <v>14</v>
      </c>
      <c r="K91" s="5" t="s">
        <v>14</v>
      </c>
      <c r="L91" s="5" t="s">
        <v>14</v>
      </c>
      <c r="M91" s="5" t="str">
        <f>HYPERLINK("http://dx.doi.org/10.3390/ani14243596","http://dx.doi.org/10.3390/ani14243596")</f>
        <v>http://dx.doi.org/10.3390/ani14243596</v>
      </c>
    </row>
    <row r="92" spans="1:13" ht="50" x14ac:dyDescent="0.25">
      <c r="A92" s="3" t="s">
        <v>619</v>
      </c>
      <c r="B92" s="4">
        <v>2024</v>
      </c>
      <c r="C92" s="3" t="s">
        <v>620</v>
      </c>
      <c r="D92" s="3" t="s">
        <v>139</v>
      </c>
      <c r="E92" s="4">
        <v>14</v>
      </c>
      <c r="F92" s="4">
        <v>3</v>
      </c>
      <c r="G92" s="4" t="s">
        <v>14</v>
      </c>
      <c r="H92" s="4" t="s">
        <v>14</v>
      </c>
      <c r="I92" s="5" t="s">
        <v>14</v>
      </c>
      <c r="J92" s="5" t="s">
        <v>14</v>
      </c>
      <c r="K92" s="5" t="s">
        <v>14</v>
      </c>
      <c r="L92" s="5" t="s">
        <v>14</v>
      </c>
      <c r="M92" s="5" t="str">
        <f>HYPERLINK("http://dx.doi.org/10.3390/ani14030404","http://dx.doi.org/10.3390/ani14030404")</f>
        <v>http://dx.doi.org/10.3390/ani14030404</v>
      </c>
    </row>
    <row r="93" spans="1:13" ht="37.5" x14ac:dyDescent="0.25">
      <c r="A93" s="3" t="s">
        <v>1020</v>
      </c>
      <c r="B93" s="4">
        <v>2024</v>
      </c>
      <c r="C93" s="3" t="s">
        <v>1021</v>
      </c>
      <c r="D93" s="3" t="s">
        <v>41</v>
      </c>
      <c r="E93" s="4">
        <v>39</v>
      </c>
      <c r="F93" s="4" t="s">
        <v>14</v>
      </c>
      <c r="G93" s="4" t="s">
        <v>14</v>
      </c>
      <c r="H93" s="4" t="s">
        <v>14</v>
      </c>
      <c r="I93" s="5" t="s">
        <v>14</v>
      </c>
      <c r="J93" s="5" t="s">
        <v>14</v>
      </c>
      <c r="K93" s="5" t="s">
        <v>14</v>
      </c>
      <c r="L93" s="5" t="s">
        <v>14</v>
      </c>
      <c r="M93" s="5" t="str">
        <f>HYPERLINK("http://dx.doi.org/10.1016/j.aqrep.2024.102410","http://dx.doi.org/10.1016/j.aqrep.2024.102410")</f>
        <v>http://dx.doi.org/10.1016/j.aqrep.2024.102410</v>
      </c>
    </row>
    <row r="94" spans="1:13" ht="50" x14ac:dyDescent="0.25">
      <c r="A94" s="3" t="s">
        <v>609</v>
      </c>
      <c r="B94" s="4">
        <v>2024</v>
      </c>
      <c r="C94" s="3" t="s">
        <v>610</v>
      </c>
      <c r="D94" s="3" t="s">
        <v>38</v>
      </c>
      <c r="E94" s="4">
        <v>2024</v>
      </c>
      <c r="F94" s="4" t="s">
        <v>14</v>
      </c>
      <c r="G94" s="4" t="s">
        <v>14</v>
      </c>
      <c r="H94" s="4" t="s">
        <v>14</v>
      </c>
      <c r="I94" s="5" t="s">
        <v>14</v>
      </c>
      <c r="J94" s="5" t="s">
        <v>14</v>
      </c>
      <c r="K94" s="5" t="s">
        <v>14</v>
      </c>
      <c r="L94" s="5" t="s">
        <v>14</v>
      </c>
      <c r="M94" s="5" t="str">
        <f>HYPERLINK("http://dx.doi.org/10.1155/2024/3409955","http://dx.doi.org/10.1155/2024/3409955")</f>
        <v>http://dx.doi.org/10.1155/2024/3409955</v>
      </c>
    </row>
    <row r="95" spans="1:13" ht="37.5" x14ac:dyDescent="0.25">
      <c r="A95" s="3" t="s">
        <v>500</v>
      </c>
      <c r="B95" s="4">
        <v>2024</v>
      </c>
      <c r="C95" s="3" t="s">
        <v>501</v>
      </c>
      <c r="D95" s="3" t="s">
        <v>41</v>
      </c>
      <c r="E95" s="4">
        <v>39</v>
      </c>
      <c r="F95" s="4" t="s">
        <v>14</v>
      </c>
      <c r="G95" s="4" t="s">
        <v>14</v>
      </c>
      <c r="H95" s="4" t="s">
        <v>14</v>
      </c>
      <c r="I95" s="5" t="s">
        <v>14</v>
      </c>
      <c r="J95" s="5" t="s">
        <v>14</v>
      </c>
      <c r="K95" s="5" t="s">
        <v>14</v>
      </c>
      <c r="L95" s="5" t="s">
        <v>14</v>
      </c>
      <c r="M95" s="5" t="str">
        <f>HYPERLINK("http://dx.doi.org/10.1016/j.aqrep.2024.102426","http://dx.doi.org/10.1016/j.aqrep.2024.102426")</f>
        <v>http://dx.doi.org/10.1016/j.aqrep.2024.102426</v>
      </c>
    </row>
    <row r="96" spans="1:13" ht="37.5" x14ac:dyDescent="0.25">
      <c r="A96" s="3" t="s">
        <v>629</v>
      </c>
      <c r="B96" s="4">
        <v>2024</v>
      </c>
      <c r="C96" s="3" t="s">
        <v>630</v>
      </c>
      <c r="D96" s="3" t="s">
        <v>297</v>
      </c>
      <c r="E96" s="4">
        <v>317</v>
      </c>
      <c r="F96" s="4" t="s">
        <v>14</v>
      </c>
      <c r="G96" s="4" t="s">
        <v>14</v>
      </c>
      <c r="H96" s="4" t="s">
        <v>14</v>
      </c>
      <c r="I96" s="5" t="s">
        <v>14</v>
      </c>
      <c r="J96" s="5" t="s">
        <v>14</v>
      </c>
      <c r="K96" s="5" t="s">
        <v>14</v>
      </c>
      <c r="L96" s="5" t="s">
        <v>14</v>
      </c>
      <c r="M96" s="5" t="str">
        <f>HYPERLINK("http://dx.doi.org/10.1016/j.anifeedsci.2024.116089","http://dx.doi.org/10.1016/j.anifeedsci.2024.116089")</f>
        <v>http://dx.doi.org/10.1016/j.anifeedsci.2024.116089</v>
      </c>
    </row>
    <row r="97" spans="1:13" ht="50" x14ac:dyDescent="0.25">
      <c r="A97" s="3" t="s">
        <v>484</v>
      </c>
      <c r="B97" s="4">
        <v>2024</v>
      </c>
      <c r="C97" s="3" t="s">
        <v>485</v>
      </c>
      <c r="D97" s="3" t="s">
        <v>486</v>
      </c>
      <c r="E97" s="4">
        <v>135</v>
      </c>
      <c r="F97" s="4">
        <v>12</v>
      </c>
      <c r="G97" s="4" t="s">
        <v>14</v>
      </c>
      <c r="H97" s="4" t="s">
        <v>14</v>
      </c>
      <c r="I97" s="5" t="s">
        <v>14</v>
      </c>
      <c r="J97" s="5" t="s">
        <v>14</v>
      </c>
      <c r="K97" s="5" t="s">
        <v>14</v>
      </c>
      <c r="L97" s="5" t="s">
        <v>14</v>
      </c>
      <c r="M97" s="5" t="str">
        <f>HYPERLINK("http://dx.doi.org/10.1093/jambio/lxae295","http://dx.doi.org/10.1093/jambio/lxae295")</f>
        <v>http://dx.doi.org/10.1093/jambio/lxae295</v>
      </c>
    </row>
    <row r="98" spans="1:13" ht="25" x14ac:dyDescent="0.25">
      <c r="A98" s="3" t="s">
        <v>1124</v>
      </c>
      <c r="B98" s="4">
        <v>2024</v>
      </c>
      <c r="C98" s="3" t="s">
        <v>1125</v>
      </c>
      <c r="D98" s="3" t="s">
        <v>49</v>
      </c>
      <c r="E98" s="4">
        <v>10</v>
      </c>
      <c r="F98" s="4">
        <v>2</v>
      </c>
      <c r="G98" s="4" t="s">
        <v>14</v>
      </c>
      <c r="H98" s="4" t="s">
        <v>14</v>
      </c>
      <c r="I98" s="5" t="s">
        <v>14</v>
      </c>
      <c r="J98" s="5" t="s">
        <v>14</v>
      </c>
      <c r="K98" s="5">
        <v>285</v>
      </c>
      <c r="L98" s="5">
        <v>299</v>
      </c>
      <c r="M98" s="5" t="str">
        <f>HYPERLINK("http://dx.doi.org/10.1163/23524588-20230088","http://dx.doi.org/10.1163/23524588-20230088")</f>
        <v>http://dx.doi.org/10.1163/23524588-20230088</v>
      </c>
    </row>
    <row r="99" spans="1:13" s="21" customFormat="1" ht="13" x14ac:dyDescent="0.3">
      <c r="A99" s="17"/>
      <c r="B99" s="18"/>
      <c r="C99" s="19" t="s">
        <v>1139</v>
      </c>
      <c r="D99" s="17"/>
      <c r="E99" s="18"/>
      <c r="F99" s="18"/>
      <c r="G99" s="18"/>
      <c r="H99" s="18"/>
      <c r="I99" s="20"/>
      <c r="J99" s="20"/>
      <c r="K99" s="20"/>
      <c r="L99" s="20"/>
      <c r="M99" s="20"/>
    </row>
    <row r="100" spans="1:13" ht="25" x14ac:dyDescent="0.25">
      <c r="A100" s="3" t="s">
        <v>850</v>
      </c>
      <c r="B100" s="4">
        <v>2024</v>
      </c>
      <c r="C100" s="3" t="s">
        <v>851</v>
      </c>
      <c r="D100" s="3" t="s">
        <v>41</v>
      </c>
      <c r="E100" s="4">
        <v>37</v>
      </c>
      <c r="F100" s="4" t="s">
        <v>14</v>
      </c>
      <c r="G100" s="4" t="s">
        <v>14</v>
      </c>
      <c r="H100" s="4" t="s">
        <v>14</v>
      </c>
      <c r="I100" s="5" t="s">
        <v>14</v>
      </c>
      <c r="J100" s="5" t="s">
        <v>14</v>
      </c>
      <c r="K100" s="5" t="s">
        <v>14</v>
      </c>
      <c r="L100" s="5" t="s">
        <v>14</v>
      </c>
      <c r="M100" s="5" t="str">
        <f>HYPERLINK("http://dx.doi.org/10.1016/j.aqrep.2024.102228","http://dx.doi.org/10.1016/j.aqrep.2024.102228")</f>
        <v>http://dx.doi.org/10.1016/j.aqrep.2024.102228</v>
      </c>
    </row>
    <row r="101" spans="1:13" s="11" customFormat="1" ht="13" x14ac:dyDescent="0.3">
      <c r="A101" s="7"/>
      <c r="B101" s="8"/>
      <c r="C101" s="9" t="s">
        <v>1141</v>
      </c>
      <c r="D101" s="7"/>
      <c r="E101" s="8"/>
      <c r="F101" s="8"/>
      <c r="G101" s="8"/>
      <c r="H101" s="8"/>
      <c r="I101" s="10"/>
      <c r="J101" s="10"/>
      <c r="K101" s="10"/>
      <c r="L101" s="10"/>
      <c r="M101" s="10"/>
    </row>
    <row r="102" spans="1:13" ht="37.5" x14ac:dyDescent="0.25">
      <c r="A102" s="3" t="s">
        <v>635</v>
      </c>
      <c r="B102" s="4">
        <v>2024</v>
      </c>
      <c r="C102" s="3" t="s">
        <v>636</v>
      </c>
      <c r="D102" s="3" t="s">
        <v>49</v>
      </c>
      <c r="E102" s="4">
        <v>10</v>
      </c>
      <c r="F102" s="4">
        <v>5</v>
      </c>
      <c r="G102" s="4" t="s">
        <v>14</v>
      </c>
      <c r="H102" s="4" t="s">
        <v>14</v>
      </c>
      <c r="I102" s="5" t="s">
        <v>14</v>
      </c>
      <c r="J102" s="5" t="s">
        <v>14</v>
      </c>
      <c r="K102" s="5">
        <v>809</v>
      </c>
      <c r="L102" s="5">
        <v>824</v>
      </c>
      <c r="M102" s="5" t="str">
        <f>HYPERLINK("http://dx.doi.org/10.1163/23524588-20230114","http://dx.doi.org/10.1163/23524588-20230114")</f>
        <v>http://dx.doi.org/10.1163/23524588-20230114</v>
      </c>
    </row>
    <row r="103" spans="1:13" ht="37.5" x14ac:dyDescent="0.25">
      <c r="A103" s="3" t="s">
        <v>662</v>
      </c>
      <c r="B103" s="4">
        <v>2024</v>
      </c>
      <c r="C103" s="3" t="s">
        <v>663</v>
      </c>
      <c r="D103" s="3" t="s">
        <v>32</v>
      </c>
      <c r="E103" s="4">
        <v>24</v>
      </c>
      <c r="F103" s="4">
        <v>2</v>
      </c>
      <c r="G103" s="4" t="s">
        <v>14</v>
      </c>
      <c r="H103" s="4" t="s">
        <v>14</v>
      </c>
      <c r="I103" s="5" t="s">
        <v>14</v>
      </c>
      <c r="J103" s="5" t="s">
        <v>14</v>
      </c>
      <c r="K103" s="5">
        <v>533</v>
      </c>
      <c r="L103" s="5">
        <v>544</v>
      </c>
      <c r="M103" s="5" t="str">
        <f>HYPERLINK("http://dx.doi.org/10.2478/aoas-2023-0088","http://dx.doi.org/10.2478/aoas-2023-0088")</f>
        <v>http://dx.doi.org/10.2478/aoas-2023-0088</v>
      </c>
    </row>
    <row r="104" spans="1:13" ht="37.5" x14ac:dyDescent="0.25">
      <c r="A104" s="3" t="s">
        <v>258</v>
      </c>
      <c r="B104" s="4">
        <v>2024</v>
      </c>
      <c r="C104" s="3" t="s">
        <v>259</v>
      </c>
      <c r="D104" s="3" t="s">
        <v>260</v>
      </c>
      <c r="E104" s="4">
        <v>108</v>
      </c>
      <c r="F104" s="4">
        <v>5</v>
      </c>
      <c r="G104" s="4" t="s">
        <v>14</v>
      </c>
      <c r="H104" s="4" t="s">
        <v>14</v>
      </c>
      <c r="I104" s="5" t="s">
        <v>14</v>
      </c>
      <c r="J104" s="5" t="s">
        <v>14</v>
      </c>
      <c r="K104" s="5">
        <v>1270</v>
      </c>
      <c r="L104" s="5">
        <v>1285</v>
      </c>
      <c r="M104" s="5" t="str">
        <f>HYPERLINK("http://dx.doi.org/10.1111/jpn.13970","http://dx.doi.org/10.1111/jpn.13970")</f>
        <v>http://dx.doi.org/10.1111/jpn.13970</v>
      </c>
    </row>
    <row r="105" spans="1:13" ht="37.5" x14ac:dyDescent="0.25">
      <c r="A105" s="3" t="s">
        <v>493</v>
      </c>
      <c r="B105" s="4">
        <v>2024</v>
      </c>
      <c r="C105" s="3" t="s">
        <v>494</v>
      </c>
      <c r="D105" s="3" t="s">
        <v>19</v>
      </c>
      <c r="E105" s="4">
        <v>9</v>
      </c>
      <c r="F105" s="4">
        <v>9</v>
      </c>
      <c r="G105" s="4" t="s">
        <v>14</v>
      </c>
      <c r="H105" s="4" t="s">
        <v>14</v>
      </c>
      <c r="I105" s="5" t="s">
        <v>14</v>
      </c>
      <c r="J105" s="5" t="s">
        <v>14</v>
      </c>
      <c r="K105" s="5" t="s">
        <v>14</v>
      </c>
      <c r="L105" s="5" t="s">
        <v>14</v>
      </c>
      <c r="M105" s="5" t="str">
        <f>HYPERLINK("http://dx.doi.org/10.3390/fishes9090341","http://dx.doi.org/10.3390/fishes9090341")</f>
        <v>http://dx.doi.org/10.3390/fishes9090341</v>
      </c>
    </row>
    <row r="106" spans="1:13" ht="37.5" x14ac:dyDescent="0.25">
      <c r="A106" s="3" t="s">
        <v>495</v>
      </c>
      <c r="B106" s="4">
        <v>2024</v>
      </c>
      <c r="C106" s="3" t="s">
        <v>496</v>
      </c>
      <c r="D106" s="3" t="s">
        <v>497</v>
      </c>
      <c r="E106" s="4">
        <v>55</v>
      </c>
      <c r="F106" s="4">
        <v>4</v>
      </c>
      <c r="G106" s="4" t="s">
        <v>14</v>
      </c>
      <c r="H106" s="4" t="s">
        <v>14</v>
      </c>
      <c r="I106" s="5" t="s">
        <v>14</v>
      </c>
      <c r="J106" s="5" t="s">
        <v>14</v>
      </c>
      <c r="K106" s="5" t="s">
        <v>14</v>
      </c>
      <c r="L106" s="5" t="s">
        <v>14</v>
      </c>
      <c r="M106" s="5" t="str">
        <f>HYPERLINK("http://dx.doi.org/10.1111/jwas.13070","http://dx.doi.org/10.1111/jwas.13070")</f>
        <v>http://dx.doi.org/10.1111/jwas.13070</v>
      </c>
    </row>
    <row r="107" spans="1:13" ht="37.5" x14ac:dyDescent="0.25">
      <c r="A107" s="3" t="s">
        <v>274</v>
      </c>
      <c r="B107" s="4">
        <v>2024</v>
      </c>
      <c r="C107" s="3" t="s">
        <v>275</v>
      </c>
      <c r="D107" s="3" t="s">
        <v>49</v>
      </c>
      <c r="E107" s="4">
        <v>11</v>
      </c>
      <c r="F107" s="4">
        <v>6</v>
      </c>
      <c r="G107" s="4" t="s">
        <v>14</v>
      </c>
      <c r="H107" s="4" t="s">
        <v>14</v>
      </c>
      <c r="I107" s="5" t="s">
        <v>14</v>
      </c>
      <c r="J107" s="5" t="s">
        <v>14</v>
      </c>
      <c r="K107" s="5">
        <v>1119</v>
      </c>
      <c r="L107" s="5">
        <v>1130</v>
      </c>
      <c r="M107" s="5" t="str">
        <f>HYPERLINK("http://dx.doi.org/10.1163/23524588-00001111; 10.1163/23524588-00001111","http://dx.doi.org/10.1163/23524588-00001111; 10.1163/23524588-00001111")</f>
        <v>http://dx.doi.org/10.1163/23524588-00001111; 10.1163/23524588-00001111</v>
      </c>
    </row>
    <row r="108" spans="1:13" ht="37.5" x14ac:dyDescent="0.25">
      <c r="A108" s="3" t="s">
        <v>1136</v>
      </c>
      <c r="B108" s="4">
        <v>2024</v>
      </c>
      <c r="C108" s="3" t="s">
        <v>1137</v>
      </c>
      <c r="D108" s="3" t="s">
        <v>41</v>
      </c>
      <c r="E108" s="4">
        <v>37</v>
      </c>
      <c r="F108" s="4" t="s">
        <v>14</v>
      </c>
      <c r="G108" s="4" t="s">
        <v>14</v>
      </c>
      <c r="H108" s="4" t="s">
        <v>14</v>
      </c>
      <c r="I108" s="5" t="s">
        <v>14</v>
      </c>
      <c r="J108" s="5" t="s">
        <v>14</v>
      </c>
      <c r="K108" s="5" t="s">
        <v>14</v>
      </c>
      <c r="L108" s="5" t="s">
        <v>14</v>
      </c>
      <c r="M108" s="5" t="str">
        <f>HYPERLINK("http://dx.doi.org/10.1016/j.aqrep.2024.102269","http://dx.doi.org/10.1016/j.aqrep.2024.102269")</f>
        <v>http://dx.doi.org/10.1016/j.aqrep.2024.102269</v>
      </c>
    </row>
    <row r="109" spans="1:13" ht="62.5" x14ac:dyDescent="0.25">
      <c r="A109" s="3" t="s">
        <v>852</v>
      </c>
      <c r="B109" s="4">
        <v>2024</v>
      </c>
      <c r="C109" s="3" t="s">
        <v>853</v>
      </c>
      <c r="D109" s="3" t="s">
        <v>29</v>
      </c>
      <c r="E109" s="4">
        <v>2024</v>
      </c>
      <c r="F109" s="4" t="s">
        <v>14</v>
      </c>
      <c r="G109" s="4" t="s">
        <v>14</v>
      </c>
      <c r="H109" s="4" t="s">
        <v>14</v>
      </c>
      <c r="I109" s="5" t="s">
        <v>14</v>
      </c>
      <c r="J109" s="5" t="s">
        <v>14</v>
      </c>
      <c r="K109" s="5" t="s">
        <v>14</v>
      </c>
      <c r="L109" s="5" t="s">
        <v>14</v>
      </c>
      <c r="M109" s="5" t="str">
        <f>HYPERLINK("http://dx.doi.org/10.1155/2024/6618117","http://dx.doi.org/10.1155/2024/6618117")</f>
        <v>http://dx.doi.org/10.1155/2024/6618117</v>
      </c>
    </row>
    <row r="110" spans="1:13" ht="37.5" x14ac:dyDescent="0.25">
      <c r="A110" s="3" t="s">
        <v>858</v>
      </c>
      <c r="B110" s="4">
        <v>2024</v>
      </c>
      <c r="C110" s="3" t="s">
        <v>859</v>
      </c>
      <c r="D110" s="3" t="s">
        <v>139</v>
      </c>
      <c r="E110" s="4">
        <v>14</v>
      </c>
      <c r="F110" s="4">
        <v>4</v>
      </c>
      <c r="G110" s="4" t="s">
        <v>14</v>
      </c>
      <c r="H110" s="4" t="s">
        <v>14</v>
      </c>
      <c r="I110" s="5" t="s">
        <v>14</v>
      </c>
      <c r="J110" s="5" t="s">
        <v>14</v>
      </c>
      <c r="K110" s="5" t="s">
        <v>14</v>
      </c>
      <c r="L110" s="5" t="s">
        <v>14</v>
      </c>
      <c r="M110" s="5" t="str">
        <f>HYPERLINK("http://dx.doi.org/10.3390/ani14040595","http://dx.doi.org/10.3390/ani14040595")</f>
        <v>http://dx.doi.org/10.3390/ani14040595</v>
      </c>
    </row>
    <row r="111" spans="1:13" ht="50" x14ac:dyDescent="0.25">
      <c r="A111" s="3" t="s">
        <v>251</v>
      </c>
      <c r="B111" s="4">
        <v>2024</v>
      </c>
      <c r="C111" s="3" t="s">
        <v>252</v>
      </c>
      <c r="D111" s="3" t="s">
        <v>232</v>
      </c>
      <c r="E111" s="4">
        <v>19</v>
      </c>
      <c r="F111" s="4">
        <v>12</v>
      </c>
      <c r="G111" s="4" t="s">
        <v>14</v>
      </c>
      <c r="H111" s="4" t="s">
        <v>14</v>
      </c>
      <c r="I111" s="5" t="s">
        <v>14</v>
      </c>
      <c r="J111" s="5" t="s">
        <v>14</v>
      </c>
      <c r="K111" s="5" t="s">
        <v>14</v>
      </c>
      <c r="L111" s="5" t="s">
        <v>14</v>
      </c>
      <c r="M111" s="5" t="str">
        <f>HYPERLINK("http://dx.doi.org/10.1371/journal.pone.0313960","http://dx.doi.org/10.1371/journal.pone.0313960")</f>
        <v>http://dx.doi.org/10.1371/journal.pone.0313960</v>
      </c>
    </row>
    <row r="112" spans="1:13" ht="50" x14ac:dyDescent="0.25">
      <c r="A112" s="3" t="s">
        <v>989</v>
      </c>
      <c r="B112" s="4">
        <v>2024</v>
      </c>
      <c r="C112" s="3" t="s">
        <v>990</v>
      </c>
      <c r="D112" s="3" t="s">
        <v>100</v>
      </c>
      <c r="E112" s="4">
        <v>12</v>
      </c>
      <c r="F112" s="4">
        <v>2</v>
      </c>
      <c r="G112" s="4" t="s">
        <v>14</v>
      </c>
      <c r="H112" s="4" t="s">
        <v>14</v>
      </c>
      <c r="I112" s="5" t="s">
        <v>14</v>
      </c>
      <c r="J112" s="5" t="s">
        <v>14</v>
      </c>
      <c r="K112" s="5" t="s">
        <v>14</v>
      </c>
      <c r="L112" s="5" t="s">
        <v>14</v>
      </c>
      <c r="M112" s="5" t="str">
        <f>HYPERLINK("http://dx.doi.org/10.3390/jmse12020204","http://dx.doi.org/10.3390/jmse12020204")</f>
        <v>http://dx.doi.org/10.3390/jmse12020204</v>
      </c>
    </row>
    <row r="113" spans="1:13" ht="37.5" x14ac:dyDescent="0.25">
      <c r="A113" s="3" t="s">
        <v>265</v>
      </c>
      <c r="B113" s="4">
        <v>2024</v>
      </c>
      <c r="C113" s="3" t="s">
        <v>266</v>
      </c>
      <c r="D113" s="3" t="s">
        <v>49</v>
      </c>
      <c r="E113" s="4">
        <v>11</v>
      </c>
      <c r="F113" s="4">
        <v>2</v>
      </c>
      <c r="G113" s="4" t="s">
        <v>14</v>
      </c>
      <c r="H113" s="4" t="s">
        <v>14</v>
      </c>
      <c r="I113" s="5" t="s">
        <v>14</v>
      </c>
      <c r="J113" s="5" t="s">
        <v>14</v>
      </c>
      <c r="K113" s="5">
        <v>303</v>
      </c>
      <c r="L113" s="5">
        <v>316</v>
      </c>
      <c r="M113" s="5" t="str">
        <f>HYPERLINK("http://dx.doi.org/10.1163/23524588-20230174","http://dx.doi.org/10.1163/23524588-20230174")</f>
        <v>http://dx.doi.org/10.1163/23524588-20230174</v>
      </c>
    </row>
    <row r="114" spans="1:13" s="21" customFormat="1" ht="13" x14ac:dyDescent="0.3">
      <c r="A114" s="17"/>
      <c r="B114" s="18"/>
      <c r="C114" s="19" t="s">
        <v>1139</v>
      </c>
      <c r="D114" s="17"/>
      <c r="E114" s="18"/>
      <c r="F114" s="18"/>
      <c r="G114" s="18"/>
      <c r="H114" s="18"/>
      <c r="I114" s="20"/>
      <c r="J114" s="20"/>
      <c r="K114" s="20"/>
      <c r="L114" s="20"/>
      <c r="M114" s="20"/>
    </row>
    <row r="115" spans="1:13" ht="25" x14ac:dyDescent="0.25">
      <c r="A115" s="3" t="s">
        <v>84</v>
      </c>
      <c r="B115" s="4">
        <v>2024</v>
      </c>
      <c r="C115" s="3" t="s">
        <v>85</v>
      </c>
      <c r="D115" s="3" t="s">
        <v>86</v>
      </c>
      <c r="E115" s="4">
        <v>150</v>
      </c>
      <c r="F115" s="4" t="s">
        <v>14</v>
      </c>
      <c r="G115" s="4" t="s">
        <v>14</v>
      </c>
      <c r="H115" s="4" t="s">
        <v>14</v>
      </c>
      <c r="I115" s="5" t="s">
        <v>14</v>
      </c>
      <c r="J115" s="5" t="s">
        <v>14</v>
      </c>
      <c r="K115" s="5" t="s">
        <v>14</v>
      </c>
      <c r="L115" s="5" t="s">
        <v>14</v>
      </c>
      <c r="M115" s="5" t="str">
        <f>HYPERLINK("http://dx.doi.org/10.1016/j.fsi.2024.109625","http://dx.doi.org/10.1016/j.fsi.2024.109625")</f>
        <v>http://dx.doi.org/10.1016/j.fsi.2024.109625</v>
      </c>
    </row>
    <row r="116" spans="1:13" s="11" customFormat="1" ht="13" x14ac:dyDescent="0.3">
      <c r="A116" s="7"/>
      <c r="B116" s="8"/>
      <c r="C116" s="9" t="s">
        <v>1141</v>
      </c>
      <c r="D116" s="7"/>
      <c r="E116" s="8"/>
      <c r="F116" s="8"/>
      <c r="G116" s="8"/>
      <c r="H116" s="8"/>
      <c r="I116" s="10"/>
      <c r="J116" s="10"/>
      <c r="K116" s="10"/>
      <c r="L116" s="10"/>
      <c r="M116" s="10"/>
    </row>
    <row r="117" spans="1:13" ht="37.5" x14ac:dyDescent="0.25">
      <c r="A117" s="3" t="s">
        <v>534</v>
      </c>
      <c r="B117" s="4">
        <v>2024</v>
      </c>
      <c r="C117" s="3" t="s">
        <v>535</v>
      </c>
      <c r="D117" s="3" t="s">
        <v>536</v>
      </c>
      <c r="E117" s="4">
        <v>6</v>
      </c>
      <c r="F117" s="4">
        <v>2</v>
      </c>
      <c r="G117" s="4" t="s">
        <v>14</v>
      </c>
      <c r="H117" s="4" t="s">
        <v>14</v>
      </c>
      <c r="I117" s="5" t="s">
        <v>14</v>
      </c>
      <c r="J117" s="5" t="s">
        <v>14</v>
      </c>
      <c r="K117" s="5">
        <v>362</v>
      </c>
      <c r="L117" s="5">
        <v>380</v>
      </c>
      <c r="M117" s="5" t="str">
        <f>HYPERLINK("http://dx.doi.org/10.1002/ppp3.10457","http://dx.doi.org/10.1002/ppp3.10457")</f>
        <v>http://dx.doi.org/10.1002/ppp3.10457</v>
      </c>
    </row>
    <row r="118" spans="1:13" ht="37.5" x14ac:dyDescent="0.25">
      <c r="A118" s="3" t="s">
        <v>245</v>
      </c>
      <c r="B118" s="4">
        <v>2024</v>
      </c>
      <c r="C118" s="3" t="s">
        <v>246</v>
      </c>
      <c r="D118" s="3" t="s">
        <v>247</v>
      </c>
      <c r="E118" s="4">
        <v>24</v>
      </c>
      <c r="F118" s="4" t="s">
        <v>14</v>
      </c>
      <c r="G118" s="4" t="s">
        <v>14</v>
      </c>
      <c r="H118" s="4" t="s">
        <v>14</v>
      </c>
      <c r="I118" s="5" t="s">
        <v>14</v>
      </c>
      <c r="J118" s="5" t="s">
        <v>14</v>
      </c>
      <c r="K118" s="5" t="s">
        <v>14</v>
      </c>
      <c r="L118" s="5" t="s">
        <v>14</v>
      </c>
      <c r="M118" s="5" t="str">
        <f>HYPERLINK("http://dx.doi.org/10.1016/j.sciaf.2024.e02222","http://dx.doi.org/10.1016/j.sciaf.2024.e02222")</f>
        <v>http://dx.doi.org/10.1016/j.sciaf.2024.e02222</v>
      </c>
    </row>
    <row r="119" spans="1:13" ht="50" x14ac:dyDescent="0.25">
      <c r="A119" s="3" t="s">
        <v>657</v>
      </c>
      <c r="B119" s="4">
        <v>2024</v>
      </c>
      <c r="C119" s="3" t="s">
        <v>658</v>
      </c>
      <c r="D119" s="3" t="s">
        <v>26</v>
      </c>
      <c r="E119" s="4">
        <v>32</v>
      </c>
      <c r="F119" s="4">
        <v>2</v>
      </c>
      <c r="G119" s="4" t="s">
        <v>14</v>
      </c>
      <c r="H119" s="4" t="s">
        <v>14</v>
      </c>
      <c r="I119" s="5" t="s">
        <v>14</v>
      </c>
      <c r="J119" s="5" t="s">
        <v>14</v>
      </c>
      <c r="K119" s="5">
        <v>2233</v>
      </c>
      <c r="L119" s="5">
        <v>2248</v>
      </c>
      <c r="M119" s="5" t="str">
        <f>HYPERLINK("http://dx.doi.org/10.1007/s10499-023-01267-5","http://dx.doi.org/10.1007/s10499-023-01267-5")</f>
        <v>http://dx.doi.org/10.1007/s10499-023-01267-5</v>
      </c>
    </row>
    <row r="120" spans="1:13" ht="50" x14ac:dyDescent="0.25">
      <c r="A120" s="3" t="s">
        <v>621</v>
      </c>
      <c r="B120" s="4">
        <v>2024</v>
      </c>
      <c r="C120" s="3" t="s">
        <v>622</v>
      </c>
      <c r="D120" s="3" t="s">
        <v>297</v>
      </c>
      <c r="E120" s="4">
        <v>308</v>
      </c>
      <c r="F120" s="4" t="s">
        <v>14</v>
      </c>
      <c r="G120" s="4" t="s">
        <v>14</v>
      </c>
      <c r="H120" s="4" t="s">
        <v>14</v>
      </c>
      <c r="I120" s="5" t="s">
        <v>14</v>
      </c>
      <c r="J120" s="5" t="s">
        <v>14</v>
      </c>
      <c r="K120" s="5" t="s">
        <v>14</v>
      </c>
      <c r="L120" s="5" t="s">
        <v>14</v>
      </c>
      <c r="M120" s="5" t="str">
        <f>HYPERLINK("http://dx.doi.org/10.1016/j.anifeedsci.2024.115873","http://dx.doi.org/10.1016/j.anifeedsci.2024.115873")</f>
        <v>http://dx.doi.org/10.1016/j.anifeedsci.2024.115873</v>
      </c>
    </row>
    <row r="121" spans="1:13" s="21" customFormat="1" ht="13" x14ac:dyDescent="0.3">
      <c r="A121" s="17"/>
      <c r="B121" s="18"/>
      <c r="C121" s="19" t="s">
        <v>1139</v>
      </c>
      <c r="D121" s="17"/>
      <c r="E121" s="18"/>
      <c r="F121" s="18"/>
      <c r="G121" s="18"/>
      <c r="H121" s="18"/>
      <c r="I121" s="20"/>
      <c r="J121" s="20"/>
      <c r="K121" s="20"/>
      <c r="L121" s="20"/>
      <c r="M121" s="20"/>
    </row>
    <row r="122" spans="1:13" ht="50" x14ac:dyDescent="0.25">
      <c r="A122" s="3" t="s">
        <v>228</v>
      </c>
      <c r="B122" s="4">
        <v>2024</v>
      </c>
      <c r="C122" s="3" t="s">
        <v>229</v>
      </c>
      <c r="D122" s="3" t="s">
        <v>19</v>
      </c>
      <c r="E122" s="4">
        <v>9</v>
      </c>
      <c r="F122" s="4">
        <v>2</v>
      </c>
      <c r="G122" s="4" t="s">
        <v>14</v>
      </c>
      <c r="H122" s="4" t="s">
        <v>14</v>
      </c>
      <c r="I122" s="5" t="s">
        <v>14</v>
      </c>
      <c r="J122" s="5" t="s">
        <v>14</v>
      </c>
      <c r="K122" s="5" t="s">
        <v>14</v>
      </c>
      <c r="L122" s="5" t="s">
        <v>14</v>
      </c>
      <c r="M122" s="5" t="str">
        <f>HYPERLINK("http://dx.doi.org/10.3390/fishes9020053","http://dx.doi.org/10.3390/fishes9020053")</f>
        <v>http://dx.doi.org/10.3390/fishes9020053</v>
      </c>
    </row>
    <row r="123" spans="1:13" s="11" customFormat="1" ht="13" x14ac:dyDescent="0.3">
      <c r="A123" s="7"/>
      <c r="B123" s="8"/>
      <c r="C123" s="9" t="s">
        <v>1141</v>
      </c>
      <c r="D123" s="7"/>
      <c r="E123" s="8"/>
      <c r="F123" s="8"/>
      <c r="G123" s="8"/>
      <c r="H123" s="8"/>
      <c r="I123" s="10"/>
      <c r="J123" s="10"/>
      <c r="K123" s="10"/>
      <c r="L123" s="10"/>
      <c r="M123" s="10"/>
    </row>
    <row r="124" spans="1:13" ht="62.5" x14ac:dyDescent="0.25">
      <c r="A124" s="3" t="s">
        <v>242</v>
      </c>
      <c r="B124" s="4">
        <v>2024</v>
      </c>
      <c r="C124" s="3" t="s">
        <v>243</v>
      </c>
      <c r="D124" s="3" t="s">
        <v>244</v>
      </c>
      <c r="E124" s="4">
        <v>105</v>
      </c>
      <c r="F124" s="4">
        <v>6</v>
      </c>
      <c r="G124" s="4" t="s">
        <v>14</v>
      </c>
      <c r="H124" s="4" t="s">
        <v>14</v>
      </c>
      <c r="I124" s="5" t="s">
        <v>14</v>
      </c>
      <c r="J124" s="5" t="s">
        <v>14</v>
      </c>
      <c r="K124" s="5">
        <v>1681</v>
      </c>
      <c r="L124" s="5">
        <v>1693</v>
      </c>
      <c r="M124" s="5" t="str">
        <f>HYPERLINK("http://dx.doi.org/10.1111/jfb.15908","http://dx.doi.org/10.1111/jfb.15908")</f>
        <v>http://dx.doi.org/10.1111/jfb.15908</v>
      </c>
    </row>
    <row r="125" spans="1:13" ht="62.5" x14ac:dyDescent="0.25">
      <c r="A125" s="3" t="s">
        <v>1132</v>
      </c>
      <c r="B125" s="4">
        <v>2024</v>
      </c>
      <c r="C125" s="3" t="s">
        <v>1133</v>
      </c>
      <c r="D125" s="3" t="s">
        <v>41</v>
      </c>
      <c r="E125" s="4">
        <v>39</v>
      </c>
      <c r="F125" s="4" t="s">
        <v>14</v>
      </c>
      <c r="G125" s="4" t="s">
        <v>14</v>
      </c>
      <c r="H125" s="4" t="s">
        <v>14</v>
      </c>
      <c r="I125" s="5" t="s">
        <v>14</v>
      </c>
      <c r="J125" s="5" t="s">
        <v>14</v>
      </c>
      <c r="K125" s="5" t="s">
        <v>14</v>
      </c>
      <c r="L125" s="5" t="s">
        <v>14</v>
      </c>
      <c r="M125" s="5" t="str">
        <f>HYPERLINK("http://dx.doi.org/10.1016/j.aqrep.2024.102512","http://dx.doi.org/10.1016/j.aqrep.2024.102512")</f>
        <v>http://dx.doi.org/10.1016/j.aqrep.2024.102512</v>
      </c>
    </row>
    <row r="126" spans="1:13" ht="37.5" x14ac:dyDescent="0.25">
      <c r="A126" s="3" t="s">
        <v>606</v>
      </c>
      <c r="B126" s="4">
        <v>2024</v>
      </c>
      <c r="C126" s="3" t="s">
        <v>607</v>
      </c>
      <c r="D126" s="3" t="s">
        <v>608</v>
      </c>
      <c r="E126" s="4">
        <v>271</v>
      </c>
      <c r="F126" s="4" t="s">
        <v>14</v>
      </c>
      <c r="G126" s="4" t="s">
        <v>14</v>
      </c>
      <c r="H126" s="4" t="s">
        <v>14</v>
      </c>
      <c r="I126" s="5" t="s">
        <v>14</v>
      </c>
      <c r="J126" s="5" t="s">
        <v>14</v>
      </c>
      <c r="K126" s="5" t="s">
        <v>14</v>
      </c>
      <c r="L126" s="5" t="s">
        <v>14</v>
      </c>
      <c r="M126" s="5" t="str">
        <f>HYPERLINK("http://dx.doi.org/10.1016/j.cbpb.2024.110951","http://dx.doi.org/10.1016/j.cbpb.2024.110951")</f>
        <v>http://dx.doi.org/10.1016/j.cbpb.2024.110951</v>
      </c>
    </row>
    <row r="127" spans="1:13" ht="50" x14ac:dyDescent="0.25">
      <c r="A127" s="3" t="s">
        <v>652</v>
      </c>
      <c r="B127" s="4">
        <v>2024</v>
      </c>
      <c r="C127" s="3" t="s">
        <v>653</v>
      </c>
      <c r="D127" s="3" t="s">
        <v>16</v>
      </c>
      <c r="E127" s="4">
        <v>580</v>
      </c>
      <c r="F127" s="4" t="s">
        <v>14</v>
      </c>
      <c r="G127" s="4">
        <v>2</v>
      </c>
      <c r="H127" s="4" t="s">
        <v>14</v>
      </c>
      <c r="I127" s="5" t="s">
        <v>14</v>
      </c>
      <c r="J127" s="5" t="s">
        <v>14</v>
      </c>
      <c r="K127" s="5" t="s">
        <v>14</v>
      </c>
      <c r="L127" s="5" t="s">
        <v>14</v>
      </c>
      <c r="M127" s="5" t="str">
        <f>HYPERLINK("http://dx.doi.org/10.1016/j.aquaculture.2023.740357","http://dx.doi.org/10.1016/j.aquaculture.2023.740357")</f>
        <v>http://dx.doi.org/10.1016/j.aquaculture.2023.740357</v>
      </c>
    </row>
    <row r="128" spans="1:13" s="21" customFormat="1" ht="13" x14ac:dyDescent="0.3">
      <c r="A128" s="17"/>
      <c r="B128" s="18"/>
      <c r="C128" s="19" t="s">
        <v>1139</v>
      </c>
      <c r="D128" s="17"/>
      <c r="E128" s="18"/>
      <c r="F128" s="18"/>
      <c r="G128" s="18"/>
      <c r="H128" s="18"/>
      <c r="I128" s="20"/>
      <c r="J128" s="20"/>
      <c r="K128" s="20"/>
      <c r="L128" s="20"/>
      <c r="M128" s="20"/>
    </row>
    <row r="129" spans="1:13" ht="25" x14ac:dyDescent="0.25">
      <c r="A129" s="3" t="s">
        <v>42</v>
      </c>
      <c r="B129" s="4">
        <v>2024</v>
      </c>
      <c r="C129" s="3" t="s">
        <v>43</v>
      </c>
      <c r="D129" s="3" t="s">
        <v>44</v>
      </c>
      <c r="E129" s="4">
        <v>16</v>
      </c>
      <c r="F129" s="4">
        <v>23</v>
      </c>
      <c r="G129" s="4" t="s">
        <v>14</v>
      </c>
      <c r="H129" s="4" t="s">
        <v>14</v>
      </c>
      <c r="I129" s="5" t="s">
        <v>14</v>
      </c>
      <c r="J129" s="5" t="s">
        <v>14</v>
      </c>
      <c r="K129" s="5" t="s">
        <v>14</v>
      </c>
      <c r="L129" s="5" t="s">
        <v>14</v>
      </c>
      <c r="M129" s="5" t="str">
        <f>HYPERLINK("http://dx.doi.org/10.3390/su162310323","http://dx.doi.org/10.3390/su162310323")</f>
        <v>http://dx.doi.org/10.3390/su162310323</v>
      </c>
    </row>
    <row r="130" spans="1:13" s="11" customFormat="1" ht="13" x14ac:dyDescent="0.3">
      <c r="A130" s="7"/>
      <c r="B130" s="8"/>
      <c r="C130" s="9" t="s">
        <v>1141</v>
      </c>
      <c r="D130" s="7"/>
      <c r="E130" s="8"/>
      <c r="F130" s="8"/>
      <c r="G130" s="8"/>
      <c r="H130" s="8"/>
      <c r="I130" s="10"/>
      <c r="J130" s="10"/>
      <c r="K130" s="10"/>
      <c r="L130" s="10"/>
      <c r="M130" s="10"/>
    </row>
    <row r="131" spans="1:13" ht="50" x14ac:dyDescent="0.25">
      <c r="A131" s="3" t="s">
        <v>248</v>
      </c>
      <c r="B131" s="4">
        <v>2024</v>
      </c>
      <c r="C131" s="3" t="s">
        <v>249</v>
      </c>
      <c r="D131" s="3" t="s">
        <v>250</v>
      </c>
      <c r="E131" s="4">
        <v>33</v>
      </c>
      <c r="F131" s="4">
        <v>2</v>
      </c>
      <c r="G131" s="4" t="s">
        <v>14</v>
      </c>
      <c r="H131" s="4" t="s">
        <v>14</v>
      </c>
      <c r="I131" s="5" t="s">
        <v>14</v>
      </c>
      <c r="J131" s="5" t="s">
        <v>14</v>
      </c>
      <c r="K131" s="5">
        <v>243</v>
      </c>
      <c r="L131" s="5">
        <v>252</v>
      </c>
      <c r="M131" s="5" t="str">
        <f>HYPERLINK("http://dx.doi.org/10.22358/jafs/175919/2024","http://dx.doi.org/10.22358/jafs/175919/2024")</f>
        <v>http://dx.doi.org/10.22358/jafs/175919/2024</v>
      </c>
    </row>
    <row r="132" spans="1:13" ht="37.5" x14ac:dyDescent="0.25">
      <c r="A132" s="3" t="s">
        <v>248</v>
      </c>
      <c r="B132" s="4">
        <v>2024</v>
      </c>
      <c r="C132" s="3" t="s">
        <v>680</v>
      </c>
      <c r="D132" s="3" t="s">
        <v>247</v>
      </c>
      <c r="E132" s="4">
        <v>24</v>
      </c>
      <c r="F132" s="4" t="s">
        <v>14</v>
      </c>
      <c r="G132" s="4" t="s">
        <v>14</v>
      </c>
      <c r="H132" s="4" t="s">
        <v>14</v>
      </c>
      <c r="I132" s="5" t="s">
        <v>14</v>
      </c>
      <c r="J132" s="5" t="s">
        <v>14</v>
      </c>
      <c r="K132" s="5" t="s">
        <v>14</v>
      </c>
      <c r="L132" s="5" t="s">
        <v>14</v>
      </c>
      <c r="M132" s="5" t="str">
        <f>HYPERLINK("http://dx.doi.org/10.1016/j.sciaf.2024.e02125","http://dx.doi.org/10.1016/j.sciaf.2024.e02125")</f>
        <v>http://dx.doi.org/10.1016/j.sciaf.2024.e02125</v>
      </c>
    </row>
    <row r="133" spans="1:13" ht="50" x14ac:dyDescent="0.25">
      <c r="A133" s="3" t="s">
        <v>1085</v>
      </c>
      <c r="B133" s="4">
        <v>2024</v>
      </c>
      <c r="C133" s="3" t="s">
        <v>1086</v>
      </c>
      <c r="D133" s="3" t="s">
        <v>133</v>
      </c>
      <c r="E133" s="4">
        <v>15</v>
      </c>
      <c r="F133" s="4">
        <v>5</v>
      </c>
      <c r="G133" s="4" t="s">
        <v>14</v>
      </c>
      <c r="H133" s="4" t="s">
        <v>14</v>
      </c>
      <c r="I133" s="5" t="s">
        <v>14</v>
      </c>
      <c r="J133" s="5" t="s">
        <v>14</v>
      </c>
      <c r="K133" s="5" t="s">
        <v>14</v>
      </c>
      <c r="L133" s="5" t="s">
        <v>14</v>
      </c>
      <c r="M133" s="5" t="str">
        <f>HYPERLINK("http://dx.doi.org/10.3390/insects15050326","http://dx.doi.org/10.3390/insects15050326")</f>
        <v>http://dx.doi.org/10.3390/insects15050326</v>
      </c>
    </row>
    <row r="134" spans="1:13" ht="50" x14ac:dyDescent="0.25">
      <c r="A134" s="3" t="s">
        <v>482</v>
      </c>
      <c r="B134" s="4">
        <v>2024</v>
      </c>
      <c r="C134" s="3" t="s">
        <v>483</v>
      </c>
      <c r="D134" s="3" t="s">
        <v>47</v>
      </c>
      <c r="E134" s="4">
        <v>24</v>
      </c>
      <c r="F134" s="4">
        <v>1</v>
      </c>
      <c r="G134" s="4" t="s">
        <v>14</v>
      </c>
      <c r="H134" s="4" t="s">
        <v>14</v>
      </c>
      <c r="I134" s="5" t="s">
        <v>14</v>
      </c>
      <c r="J134" s="5" t="s">
        <v>14</v>
      </c>
      <c r="K134" s="5" t="s">
        <v>14</v>
      </c>
      <c r="L134" s="5" t="s">
        <v>14</v>
      </c>
      <c r="M134" s="5" t="str">
        <f>HYPERLINK("http://dx.doi.org/10.4194/TRJFAS24343","http://dx.doi.org/10.4194/TRJFAS24343")</f>
        <v>http://dx.doi.org/10.4194/TRJFAS24343</v>
      </c>
    </row>
    <row r="135" spans="1:13" ht="37.5" x14ac:dyDescent="0.25">
      <c r="A135" s="3" t="s">
        <v>623</v>
      </c>
      <c r="B135" s="4">
        <v>2024</v>
      </c>
      <c r="C135" s="3" t="s">
        <v>624</v>
      </c>
      <c r="D135" s="3" t="s">
        <v>625</v>
      </c>
      <c r="E135" s="4">
        <v>90</v>
      </c>
      <c r="F135" s="4">
        <v>5</v>
      </c>
      <c r="G135" s="4" t="s">
        <v>14</v>
      </c>
      <c r="H135" s="4" t="s">
        <v>14</v>
      </c>
      <c r="I135" s="5" t="s">
        <v>14</v>
      </c>
      <c r="J135" s="5" t="s">
        <v>14</v>
      </c>
      <c r="K135" s="5">
        <v>773</v>
      </c>
      <c r="L135" s="5">
        <v>786</v>
      </c>
      <c r="M135" s="5" t="str">
        <f>HYPERLINK("http://dx.doi.org/10.1007/s12562-024-01807-9","http://dx.doi.org/10.1007/s12562-024-01807-9")</f>
        <v>http://dx.doi.org/10.1007/s12562-024-01807-9</v>
      </c>
    </row>
    <row r="136" spans="1:13" ht="25" x14ac:dyDescent="0.25">
      <c r="A136" s="3" t="s">
        <v>261</v>
      </c>
      <c r="B136" s="4">
        <v>2024</v>
      </c>
      <c r="C136" s="3" t="s">
        <v>262</v>
      </c>
      <c r="D136" s="3" t="s">
        <v>94</v>
      </c>
      <c r="E136" s="4">
        <v>117</v>
      </c>
      <c r="F136" s="4">
        <v>4</v>
      </c>
      <c r="G136" s="4" t="s">
        <v>14</v>
      </c>
      <c r="H136" s="4" t="s">
        <v>14</v>
      </c>
      <c r="I136" s="5" t="s">
        <v>70</v>
      </c>
      <c r="J136" s="5" t="s">
        <v>14</v>
      </c>
      <c r="K136" s="5">
        <v>1254</v>
      </c>
      <c r="L136" s="5">
        <v>1260</v>
      </c>
      <c r="M136" s="5" t="str">
        <f>HYPERLINK("http://dx.doi.org/10.1093/jee/toae037","http://dx.doi.org/10.1093/jee/toae037")</f>
        <v>http://dx.doi.org/10.1093/jee/toae037</v>
      </c>
    </row>
    <row r="137" spans="1:13" s="21" customFormat="1" ht="13" x14ac:dyDescent="0.3">
      <c r="A137" s="17"/>
      <c r="B137" s="18"/>
      <c r="C137" s="19" t="s">
        <v>1139</v>
      </c>
      <c r="D137" s="17"/>
      <c r="E137" s="18"/>
      <c r="F137" s="18"/>
      <c r="G137" s="18"/>
      <c r="H137" s="18"/>
      <c r="I137" s="20"/>
      <c r="J137" s="20"/>
      <c r="K137" s="20"/>
      <c r="L137" s="20"/>
      <c r="M137" s="20"/>
    </row>
    <row r="138" spans="1:13" ht="62.5" x14ac:dyDescent="0.25">
      <c r="A138" s="3" t="s">
        <v>24</v>
      </c>
      <c r="B138" s="4">
        <v>2024</v>
      </c>
      <c r="C138" s="3" t="s">
        <v>25</v>
      </c>
      <c r="D138" s="3" t="s">
        <v>26</v>
      </c>
      <c r="E138" s="4">
        <v>32</v>
      </c>
      <c r="F138" s="4">
        <v>3</v>
      </c>
      <c r="G138" s="4" t="s">
        <v>14</v>
      </c>
      <c r="H138" s="4" t="s">
        <v>14</v>
      </c>
      <c r="I138" s="5" t="s">
        <v>14</v>
      </c>
      <c r="J138" s="5" t="s">
        <v>14</v>
      </c>
      <c r="K138" s="5">
        <v>2609</v>
      </c>
      <c r="L138" s="5">
        <v>2626</v>
      </c>
      <c r="M138" s="5" t="str">
        <f>HYPERLINK("http://dx.doi.org/10.1007/s10499-023-01288-0","http://dx.doi.org/10.1007/s10499-023-01288-0")</f>
        <v>http://dx.doi.org/10.1007/s10499-023-01288-0</v>
      </c>
    </row>
    <row r="139" spans="1:13" s="11" customFormat="1" ht="13" x14ac:dyDescent="0.3">
      <c r="A139" s="7"/>
      <c r="B139" s="8"/>
      <c r="C139" s="9" t="s">
        <v>1141</v>
      </c>
      <c r="D139" s="7"/>
      <c r="E139" s="8"/>
      <c r="F139" s="8"/>
      <c r="G139" s="8"/>
      <c r="H139" s="8"/>
      <c r="I139" s="10"/>
      <c r="J139" s="10"/>
      <c r="K139" s="10"/>
      <c r="L139" s="10"/>
      <c r="M139" s="10"/>
    </row>
    <row r="140" spans="1:13" ht="37.5" x14ac:dyDescent="0.25">
      <c r="A140" s="3" t="s">
        <v>668</v>
      </c>
      <c r="B140" s="4">
        <v>2024</v>
      </c>
      <c r="C140" s="3" t="s">
        <v>669</v>
      </c>
      <c r="D140" s="3" t="s">
        <v>297</v>
      </c>
      <c r="E140" s="4">
        <v>307</v>
      </c>
      <c r="F140" s="4" t="s">
        <v>14</v>
      </c>
      <c r="G140" s="4" t="s">
        <v>14</v>
      </c>
      <c r="H140" s="4" t="s">
        <v>14</v>
      </c>
      <c r="I140" s="5" t="s">
        <v>14</v>
      </c>
      <c r="J140" s="5" t="s">
        <v>14</v>
      </c>
      <c r="K140" s="5" t="s">
        <v>14</v>
      </c>
      <c r="L140" s="5" t="s">
        <v>14</v>
      </c>
      <c r="M140" s="5" t="str">
        <f>HYPERLINK("http://dx.doi.org/10.1016/j.anifeedsci.2023.115831","http://dx.doi.org/10.1016/j.anifeedsci.2023.115831")</f>
        <v>http://dx.doi.org/10.1016/j.anifeedsci.2023.115831</v>
      </c>
    </row>
    <row r="141" spans="1:13" ht="25" x14ac:dyDescent="0.25">
      <c r="A141" s="3" t="s">
        <v>230</v>
      </c>
      <c r="B141" s="4">
        <v>2024</v>
      </c>
      <c r="C141" s="3" t="s">
        <v>231</v>
      </c>
      <c r="D141" s="3" t="s">
        <v>232</v>
      </c>
      <c r="E141" s="4">
        <v>19</v>
      </c>
      <c r="F141" s="4">
        <v>1</v>
      </c>
      <c r="G141" s="4" t="s">
        <v>14</v>
      </c>
      <c r="H141" s="4" t="s">
        <v>14</v>
      </c>
      <c r="I141" s="5" t="s">
        <v>14</v>
      </c>
      <c r="J141" s="5" t="s">
        <v>14</v>
      </c>
      <c r="K141" s="5" t="s">
        <v>14</v>
      </c>
      <c r="L141" s="5" t="s">
        <v>14</v>
      </c>
      <c r="M141" s="5" t="str">
        <f>HYPERLINK("http://dx.doi.org/10.1371/journal.pone.0295811","http://dx.doi.org/10.1371/journal.pone.0295811")</f>
        <v>http://dx.doi.org/10.1371/journal.pone.0295811</v>
      </c>
    </row>
    <row r="142" spans="1:13" ht="37.5" x14ac:dyDescent="0.25">
      <c r="A142" s="3" t="s">
        <v>633</v>
      </c>
      <c r="B142" s="4">
        <v>2024</v>
      </c>
      <c r="C142" s="3" t="s">
        <v>634</v>
      </c>
      <c r="D142" s="3" t="s">
        <v>139</v>
      </c>
      <c r="E142" s="4">
        <v>14</v>
      </c>
      <c r="F142" s="4">
        <v>10</v>
      </c>
      <c r="G142" s="4" t="s">
        <v>14</v>
      </c>
      <c r="H142" s="4" t="s">
        <v>14</v>
      </c>
      <c r="I142" s="5" t="s">
        <v>14</v>
      </c>
      <c r="J142" s="5" t="s">
        <v>14</v>
      </c>
      <c r="K142" s="5" t="s">
        <v>14</v>
      </c>
      <c r="L142" s="5" t="s">
        <v>14</v>
      </c>
      <c r="M142" s="5" t="str">
        <f>HYPERLINK("http://dx.doi.org/10.3390/ani14101449","http://dx.doi.org/10.3390/ani14101449")</f>
        <v>http://dx.doi.org/10.3390/ani14101449</v>
      </c>
    </row>
    <row r="143" spans="1:13" ht="62.5" x14ac:dyDescent="0.25">
      <c r="A143" s="3" t="s">
        <v>613</v>
      </c>
      <c r="B143" s="4">
        <v>2024</v>
      </c>
      <c r="C143" s="3" t="s">
        <v>614</v>
      </c>
      <c r="D143" s="3" t="s">
        <v>41</v>
      </c>
      <c r="E143" s="4">
        <v>38</v>
      </c>
      <c r="F143" s="4" t="s">
        <v>14</v>
      </c>
      <c r="G143" s="4" t="s">
        <v>14</v>
      </c>
      <c r="H143" s="4" t="s">
        <v>14</v>
      </c>
      <c r="I143" s="5" t="s">
        <v>14</v>
      </c>
      <c r="J143" s="5" t="s">
        <v>14</v>
      </c>
      <c r="K143" s="5" t="s">
        <v>14</v>
      </c>
      <c r="L143" s="5" t="s">
        <v>14</v>
      </c>
      <c r="M143" s="5" t="str">
        <f>HYPERLINK("http://dx.doi.org/10.1016/j.aqrep.2024.102296","http://dx.doi.org/10.1016/j.aqrep.2024.102296")</f>
        <v>http://dx.doi.org/10.1016/j.aqrep.2024.102296</v>
      </c>
    </row>
    <row r="144" spans="1:13" ht="37.5" x14ac:dyDescent="0.25">
      <c r="A144" s="3" t="s">
        <v>267</v>
      </c>
      <c r="B144" s="4">
        <v>2024</v>
      </c>
      <c r="C144" s="3" t="s">
        <v>268</v>
      </c>
      <c r="D144" s="3" t="s">
        <v>41</v>
      </c>
      <c r="E144" s="4">
        <v>36</v>
      </c>
      <c r="F144" s="4" t="s">
        <v>14</v>
      </c>
      <c r="G144" s="4" t="s">
        <v>14</v>
      </c>
      <c r="H144" s="4" t="s">
        <v>14</v>
      </c>
      <c r="I144" s="5" t="s">
        <v>14</v>
      </c>
      <c r="J144" s="5" t="s">
        <v>14</v>
      </c>
      <c r="K144" s="5" t="s">
        <v>14</v>
      </c>
      <c r="L144" s="5" t="s">
        <v>14</v>
      </c>
      <c r="M144" s="5" t="str">
        <f>HYPERLINK("http://dx.doi.org/10.1016/j.aqrep.2024.102106","http://dx.doi.org/10.1016/j.aqrep.2024.102106")</f>
        <v>http://dx.doi.org/10.1016/j.aqrep.2024.102106</v>
      </c>
    </row>
    <row r="145" spans="1:13" ht="37.5" x14ac:dyDescent="0.25">
      <c r="A145" s="3" t="s">
        <v>602</v>
      </c>
      <c r="B145" s="4">
        <v>2024</v>
      </c>
      <c r="C145" s="3" t="s">
        <v>603</v>
      </c>
      <c r="D145" s="3" t="s">
        <v>41</v>
      </c>
      <c r="E145" s="4">
        <v>35</v>
      </c>
      <c r="F145" s="4" t="s">
        <v>14</v>
      </c>
      <c r="G145" s="4" t="s">
        <v>14</v>
      </c>
      <c r="H145" s="4" t="s">
        <v>14</v>
      </c>
      <c r="I145" s="5" t="s">
        <v>14</v>
      </c>
      <c r="J145" s="5" t="s">
        <v>14</v>
      </c>
      <c r="K145" s="5" t="s">
        <v>14</v>
      </c>
      <c r="L145" s="5" t="s">
        <v>14</v>
      </c>
      <c r="M145" s="5" t="str">
        <f>HYPERLINK("http://dx.doi.org/10.1016/j.aqrep.2024.101966","http://dx.doi.org/10.1016/j.aqrep.2024.101966")</f>
        <v>http://dx.doi.org/10.1016/j.aqrep.2024.101966</v>
      </c>
    </row>
    <row r="146" spans="1:13" x14ac:dyDescent="0.25">
      <c r="A146" s="3"/>
      <c r="B146" s="4"/>
      <c r="C146" s="3"/>
      <c r="D146" s="3"/>
      <c r="E146" s="4"/>
      <c r="F146" s="4"/>
      <c r="G146" s="4"/>
      <c r="H146" s="4"/>
      <c r="I146" s="5"/>
      <c r="J146" s="5"/>
      <c r="K146" s="5"/>
      <c r="L146" s="5"/>
      <c r="M146" s="5"/>
    </row>
    <row r="147" spans="1:13" ht="37.5" x14ac:dyDescent="0.25">
      <c r="A147" s="3" t="s">
        <v>87</v>
      </c>
      <c r="B147" s="4">
        <v>2024</v>
      </c>
      <c r="C147" s="3" t="s">
        <v>88</v>
      </c>
      <c r="D147" s="3" t="s">
        <v>29</v>
      </c>
      <c r="E147" s="4">
        <v>2024</v>
      </c>
      <c r="F147" s="4" t="s">
        <v>14</v>
      </c>
      <c r="G147" s="4" t="s">
        <v>14</v>
      </c>
      <c r="H147" s="4" t="s">
        <v>14</v>
      </c>
      <c r="I147" s="5" t="s">
        <v>14</v>
      </c>
      <c r="J147" s="5" t="s">
        <v>14</v>
      </c>
      <c r="K147" s="5" t="s">
        <v>14</v>
      </c>
      <c r="L147" s="5" t="s">
        <v>14</v>
      </c>
      <c r="M147" s="5" t="str">
        <f>HYPERLINK("http://dx.doi.org/10.1155/2024/5466604","http://dx.doi.org/10.1155/2024/5466604")</f>
        <v>http://dx.doi.org/10.1155/2024/5466604</v>
      </c>
    </row>
    <row r="148" spans="1:13" s="11" customFormat="1" ht="13" x14ac:dyDescent="0.3">
      <c r="A148" s="7"/>
      <c r="B148" s="8"/>
      <c r="C148" s="9" t="s">
        <v>1141</v>
      </c>
      <c r="D148" s="7"/>
      <c r="E148" s="8"/>
      <c r="F148" s="8"/>
      <c r="G148" s="8"/>
      <c r="H148" s="8"/>
      <c r="I148" s="10"/>
      <c r="J148" s="10"/>
      <c r="K148" s="10"/>
      <c r="L148" s="10"/>
      <c r="M148" s="10"/>
    </row>
    <row r="149" spans="1:13" ht="37.5" x14ac:dyDescent="0.25">
      <c r="A149" s="3" t="s">
        <v>95</v>
      </c>
      <c r="B149" s="4">
        <v>2024</v>
      </c>
      <c r="C149" s="3" t="s">
        <v>96</v>
      </c>
      <c r="D149" s="3" t="s">
        <v>97</v>
      </c>
      <c r="E149" s="4">
        <v>71</v>
      </c>
      <c r="F149" s="4">
        <v>1</v>
      </c>
      <c r="G149" s="4" t="s">
        <v>14</v>
      </c>
      <c r="H149" s="4" t="s">
        <v>14</v>
      </c>
      <c r="I149" s="5" t="s">
        <v>14</v>
      </c>
      <c r="J149" s="5" t="s">
        <v>14</v>
      </c>
      <c r="K149" s="5">
        <v>128</v>
      </c>
      <c r="L149" s="5">
        <v>134</v>
      </c>
      <c r="M149" s="5" t="str">
        <f>HYPERLINK("http://dx.doi.org/10.21077/ijf.2024.71.1.136054-15","http://dx.doi.org/10.21077/ijf.2024.71.1.136054-15")</f>
        <v>http://dx.doi.org/10.21077/ijf.2024.71.1.136054-15</v>
      </c>
    </row>
    <row r="150" spans="1:13" ht="50" x14ac:dyDescent="0.25">
      <c r="A150" s="3" t="s">
        <v>278</v>
      </c>
      <c r="B150" s="4">
        <v>2024</v>
      </c>
      <c r="C150" s="3" t="s">
        <v>279</v>
      </c>
      <c r="D150" s="3" t="s">
        <v>16</v>
      </c>
      <c r="E150" s="4">
        <v>579</v>
      </c>
      <c r="F150" s="4" t="s">
        <v>14</v>
      </c>
      <c r="G150" s="4" t="s">
        <v>14</v>
      </c>
      <c r="H150" s="4" t="s">
        <v>14</v>
      </c>
      <c r="I150" s="5" t="s">
        <v>14</v>
      </c>
      <c r="J150" s="5" t="s">
        <v>14</v>
      </c>
      <c r="K150" s="5" t="s">
        <v>14</v>
      </c>
      <c r="L150" s="5" t="s">
        <v>14</v>
      </c>
      <c r="M150" s="5" t="str">
        <f>HYPERLINK("http://dx.doi.org/10.1016/j.aquaculture.2023.740258","http://dx.doi.org/10.1016/j.aquaculture.2023.740258")</f>
        <v>http://dx.doi.org/10.1016/j.aquaculture.2023.740258</v>
      </c>
    </row>
    <row r="151" spans="1:13" ht="50" x14ac:dyDescent="0.25">
      <c r="A151" s="3" t="s">
        <v>134</v>
      </c>
      <c r="B151" s="4">
        <v>2024</v>
      </c>
      <c r="C151" s="3" t="s">
        <v>135</v>
      </c>
      <c r="D151" s="3" t="s">
        <v>136</v>
      </c>
      <c r="E151" s="4">
        <v>12</v>
      </c>
      <c r="F151" s="4">
        <v>4</v>
      </c>
      <c r="G151" s="4" t="s">
        <v>14</v>
      </c>
      <c r="H151" s="4" t="s">
        <v>14</v>
      </c>
      <c r="I151" s="5" t="s">
        <v>14</v>
      </c>
      <c r="J151" s="5" t="s">
        <v>14</v>
      </c>
      <c r="K151" s="5" t="s">
        <v>14</v>
      </c>
      <c r="L151" s="5" t="s">
        <v>14</v>
      </c>
      <c r="M151" s="5" t="str">
        <f>HYPERLINK("http://dx.doi.org/10.3390/microorganisms12040744","http://dx.doi.org/10.3390/microorganisms12040744")</f>
        <v>http://dx.doi.org/10.3390/microorganisms12040744</v>
      </c>
    </row>
    <row r="152" spans="1:13" s="21" customFormat="1" ht="13" x14ac:dyDescent="0.3">
      <c r="A152" s="17"/>
      <c r="B152" s="18"/>
      <c r="C152" s="19" t="s">
        <v>1139</v>
      </c>
      <c r="D152" s="17"/>
      <c r="E152" s="18"/>
      <c r="F152" s="18"/>
      <c r="G152" s="18"/>
      <c r="H152" s="18"/>
      <c r="I152" s="20"/>
      <c r="J152" s="20"/>
      <c r="K152" s="20"/>
      <c r="L152" s="20"/>
      <c r="M152" s="20"/>
    </row>
    <row r="153" spans="1:13" ht="62.5" x14ac:dyDescent="0.25">
      <c r="A153" s="3" t="s">
        <v>92</v>
      </c>
      <c r="B153" s="4">
        <v>2024</v>
      </c>
      <c r="C153" s="3" t="s">
        <v>93</v>
      </c>
      <c r="D153" s="3" t="s">
        <v>94</v>
      </c>
      <c r="E153" s="4">
        <v>117</v>
      </c>
      <c r="F153" s="4">
        <v>4</v>
      </c>
      <c r="G153" s="4" t="s">
        <v>14</v>
      </c>
      <c r="H153" s="4" t="s">
        <v>14</v>
      </c>
      <c r="I153" s="5" t="s">
        <v>70</v>
      </c>
      <c r="J153" s="5" t="s">
        <v>14</v>
      </c>
      <c r="K153" s="5">
        <v>1199</v>
      </c>
      <c r="L153" s="5">
        <v>1209</v>
      </c>
      <c r="M153" s="5" t="str">
        <f>HYPERLINK("http://dx.doi.org/10.1093/jee/toae130","http://dx.doi.org/10.1093/jee/toae130")</f>
        <v>http://dx.doi.org/10.1093/jee/toae130</v>
      </c>
    </row>
    <row r="154" spans="1:13" s="16" customFormat="1" ht="13" x14ac:dyDescent="0.3">
      <c r="A154" s="12"/>
      <c r="B154" s="13"/>
      <c r="C154" s="14" t="s">
        <v>1138</v>
      </c>
      <c r="D154" s="12"/>
      <c r="E154" s="13"/>
      <c r="F154" s="13"/>
      <c r="G154" s="13"/>
      <c r="H154" s="13"/>
      <c r="I154" s="15"/>
      <c r="J154" s="15"/>
      <c r="K154" s="15"/>
      <c r="L154" s="15"/>
      <c r="M154" s="15"/>
    </row>
    <row r="155" spans="1:13" ht="25" x14ac:dyDescent="0.25">
      <c r="A155" s="3" t="s">
        <v>617</v>
      </c>
      <c r="B155" s="4">
        <v>2024</v>
      </c>
      <c r="C155" s="3" t="s">
        <v>618</v>
      </c>
      <c r="D155" s="3" t="s">
        <v>16</v>
      </c>
      <c r="E155" s="4">
        <v>582</v>
      </c>
      <c r="F155" s="4" t="s">
        <v>14</v>
      </c>
      <c r="G155" s="4" t="s">
        <v>14</v>
      </c>
      <c r="H155" s="4" t="s">
        <v>14</v>
      </c>
      <c r="I155" s="5" t="s">
        <v>14</v>
      </c>
      <c r="J155" s="5" t="s">
        <v>14</v>
      </c>
      <c r="K155" s="5" t="s">
        <v>14</v>
      </c>
      <c r="L155" s="5" t="s">
        <v>14</v>
      </c>
      <c r="M155" s="5" t="str">
        <f>HYPERLINK("http://dx.doi.org/10.1016/j.aquaculture.2023.740512","http://dx.doi.org/10.1016/j.aquaculture.2023.740512")</f>
        <v>http://dx.doi.org/10.1016/j.aquaculture.2023.740512</v>
      </c>
    </row>
    <row r="156" spans="1:13" ht="50" x14ac:dyDescent="0.25">
      <c r="A156" s="3" t="s">
        <v>946</v>
      </c>
      <c r="B156" s="4">
        <v>2024</v>
      </c>
      <c r="C156" s="6" t="s">
        <v>1140</v>
      </c>
      <c r="D156" s="3" t="s">
        <v>16</v>
      </c>
      <c r="E156" s="4">
        <v>589</v>
      </c>
      <c r="F156" s="4" t="s">
        <v>14</v>
      </c>
      <c r="G156" s="4" t="s">
        <v>14</v>
      </c>
      <c r="H156" s="4" t="s">
        <v>14</v>
      </c>
      <c r="I156" s="5" t="s">
        <v>14</v>
      </c>
      <c r="J156" s="5" t="s">
        <v>14</v>
      </c>
      <c r="K156" s="5" t="s">
        <v>14</v>
      </c>
      <c r="L156" s="5" t="s">
        <v>14</v>
      </c>
      <c r="M156" s="5" t="str">
        <f>HYPERLINK("http://dx.doi.org/10.1016/j.aquaculture.2024.740946","http://dx.doi.org/10.1016/j.aquaculture.2024.740946")</f>
        <v>http://dx.doi.org/10.1016/j.aquaculture.2024.740946</v>
      </c>
    </row>
    <row r="157" spans="1:13" s="21" customFormat="1" ht="13" x14ac:dyDescent="0.3">
      <c r="A157" s="17"/>
      <c r="B157" s="18"/>
      <c r="C157" s="19" t="s">
        <v>1139</v>
      </c>
      <c r="D157" s="17"/>
      <c r="E157" s="18"/>
      <c r="F157" s="18"/>
      <c r="G157" s="18"/>
      <c r="H157" s="18"/>
      <c r="I157" s="20"/>
      <c r="J157" s="20"/>
      <c r="K157" s="20"/>
      <c r="L157" s="20"/>
      <c r="M157" s="20"/>
    </row>
    <row r="158" spans="1:13" ht="25" x14ac:dyDescent="0.25">
      <c r="A158" s="3" t="s">
        <v>1028</v>
      </c>
      <c r="B158" s="4">
        <v>2024</v>
      </c>
      <c r="C158" s="3" t="s">
        <v>1029</v>
      </c>
      <c r="D158" s="3" t="s">
        <v>139</v>
      </c>
      <c r="E158" s="4">
        <v>14</v>
      </c>
      <c r="F158" s="4">
        <v>5</v>
      </c>
      <c r="G158" s="4" t="s">
        <v>14</v>
      </c>
      <c r="H158" s="4" t="s">
        <v>14</v>
      </c>
      <c r="I158" s="5" t="s">
        <v>14</v>
      </c>
      <c r="J158" s="5" t="s">
        <v>14</v>
      </c>
      <c r="K158" s="5" t="s">
        <v>14</v>
      </c>
      <c r="L158" s="5" t="s">
        <v>14</v>
      </c>
      <c r="M158" s="5" t="str">
        <f>HYPERLINK("http://dx.doi.org/10.3390/ani14050765","http://dx.doi.org/10.3390/ani14050765")</f>
        <v>http://dx.doi.org/10.3390/ani14050765</v>
      </c>
    </row>
    <row r="159" spans="1:13" s="11" customFormat="1" ht="13" x14ac:dyDescent="0.3">
      <c r="A159" s="7"/>
      <c r="B159" s="8"/>
      <c r="C159" s="9" t="s">
        <v>1141</v>
      </c>
      <c r="D159" s="7"/>
      <c r="E159" s="8"/>
      <c r="F159" s="8"/>
      <c r="G159" s="8"/>
      <c r="H159" s="8"/>
      <c r="I159" s="10"/>
      <c r="J159" s="10"/>
      <c r="K159" s="10"/>
      <c r="L159" s="10"/>
      <c r="M159" s="10"/>
    </row>
    <row r="160" spans="1:13" ht="50" x14ac:dyDescent="0.25">
      <c r="A160" s="3" t="s">
        <v>611</v>
      </c>
      <c r="B160" s="4">
        <v>2024</v>
      </c>
      <c r="C160" s="3" t="s">
        <v>612</v>
      </c>
      <c r="D160" s="3" t="s">
        <v>41</v>
      </c>
      <c r="E160" s="4">
        <v>38</v>
      </c>
      <c r="F160" s="4" t="s">
        <v>14</v>
      </c>
      <c r="G160" s="4" t="s">
        <v>14</v>
      </c>
      <c r="H160" s="4" t="s">
        <v>14</v>
      </c>
      <c r="I160" s="5" t="s">
        <v>14</v>
      </c>
      <c r="J160" s="5" t="s">
        <v>14</v>
      </c>
      <c r="K160" s="5" t="s">
        <v>14</v>
      </c>
      <c r="L160" s="5" t="s">
        <v>14</v>
      </c>
      <c r="M160" s="5" t="str">
        <f>HYPERLINK("http://dx.doi.org/10.1016/j.aqrep.2024.102348","http://dx.doi.org/10.1016/j.aqrep.2024.102348")</f>
        <v>http://dx.doi.org/10.1016/j.aqrep.2024.102348</v>
      </c>
    </row>
    <row r="161" spans="1:13" ht="37.5" x14ac:dyDescent="0.25">
      <c r="A161" s="3" t="s">
        <v>276</v>
      </c>
      <c r="B161" s="4">
        <v>2024</v>
      </c>
      <c r="C161" s="3" t="s">
        <v>277</v>
      </c>
      <c r="D161" s="3" t="s">
        <v>60</v>
      </c>
      <c r="E161" s="4">
        <v>17</v>
      </c>
      <c r="F161" s="4" t="s">
        <v>14</v>
      </c>
      <c r="G161" s="4" t="s">
        <v>14</v>
      </c>
      <c r="H161" s="4" t="s">
        <v>14</v>
      </c>
      <c r="I161" s="5" t="s">
        <v>14</v>
      </c>
      <c r="J161" s="5" t="s">
        <v>14</v>
      </c>
      <c r="K161" s="5">
        <v>397</v>
      </c>
      <c r="L161" s="5">
        <v>407</v>
      </c>
      <c r="M161" s="5" t="str">
        <f>HYPERLINK("http://dx.doi.org/10.1016/j.aninu.2024.03.014; 10.1016/j.aninu.2024.03.0142405-6545","http://dx.doi.org/10.1016/j.aninu.2024.03.014; 10.1016/j.aninu.2024.03.0142405-6545")</f>
        <v>http://dx.doi.org/10.1016/j.aninu.2024.03.014; 10.1016/j.aninu.2024.03.0142405-6545</v>
      </c>
    </row>
    <row r="162" spans="1:13" ht="37.5" x14ac:dyDescent="0.25">
      <c r="A162" s="3" t="s">
        <v>233</v>
      </c>
      <c r="B162" s="4">
        <v>2024</v>
      </c>
      <c r="C162" s="3" t="s">
        <v>234</v>
      </c>
      <c r="D162" s="3" t="s">
        <v>16</v>
      </c>
      <c r="E162" s="4">
        <v>592</v>
      </c>
      <c r="F162" s="4" t="s">
        <v>14</v>
      </c>
      <c r="G162" s="4" t="s">
        <v>14</v>
      </c>
      <c r="H162" s="4" t="s">
        <v>14</v>
      </c>
      <c r="I162" s="5" t="s">
        <v>14</v>
      </c>
      <c r="J162" s="5" t="s">
        <v>14</v>
      </c>
      <c r="K162" s="5" t="s">
        <v>14</v>
      </c>
      <c r="L162" s="5" t="s">
        <v>14</v>
      </c>
      <c r="M162" s="5" t="str">
        <f>HYPERLINK("http://dx.doi.org/10.1016/j.aquaculture.2024.741257","http://dx.doi.org/10.1016/j.aquaculture.2024.741257")</f>
        <v>http://dx.doi.org/10.1016/j.aquaculture.2024.741257</v>
      </c>
    </row>
    <row r="163" spans="1:13" ht="75" x14ac:dyDescent="0.25">
      <c r="A163" s="3" t="s">
        <v>987</v>
      </c>
      <c r="B163" s="4">
        <v>2024</v>
      </c>
      <c r="C163" s="3" t="s">
        <v>988</v>
      </c>
      <c r="D163" s="3" t="s">
        <v>16</v>
      </c>
      <c r="E163" s="4">
        <v>581</v>
      </c>
      <c r="F163" s="4" t="s">
        <v>14</v>
      </c>
      <c r="G163" s="4" t="s">
        <v>14</v>
      </c>
      <c r="H163" s="4" t="s">
        <v>14</v>
      </c>
      <c r="I163" s="5" t="s">
        <v>14</v>
      </c>
      <c r="J163" s="5" t="s">
        <v>14</v>
      </c>
      <c r="K163" s="5" t="s">
        <v>14</v>
      </c>
      <c r="L163" s="5" t="s">
        <v>14</v>
      </c>
      <c r="M163" s="5" t="str">
        <f>HYPERLINK("http://dx.doi.org/10.1016/j.aquaculture.2023.740460","http://dx.doi.org/10.1016/j.aquaculture.2023.740460")</f>
        <v>http://dx.doi.org/10.1016/j.aquaculture.2023.740460</v>
      </c>
    </row>
    <row r="164" spans="1:13" ht="62.5" x14ac:dyDescent="0.25">
      <c r="A164" s="3" t="s">
        <v>13</v>
      </c>
      <c r="B164" s="4">
        <v>2024</v>
      </c>
      <c r="C164" s="3" t="s">
        <v>15</v>
      </c>
      <c r="D164" s="3" t="s">
        <v>16</v>
      </c>
      <c r="E164" s="4">
        <v>579</v>
      </c>
      <c r="F164" s="4" t="s">
        <v>14</v>
      </c>
      <c r="G164" s="4" t="s">
        <v>14</v>
      </c>
      <c r="H164" s="4" t="s">
        <v>14</v>
      </c>
      <c r="I164" s="5" t="s">
        <v>14</v>
      </c>
      <c r="J164" s="5" t="s">
        <v>14</v>
      </c>
      <c r="K164" s="5" t="s">
        <v>14</v>
      </c>
      <c r="L164" s="5" t="s">
        <v>14</v>
      </c>
      <c r="M164" s="5" t="str">
        <f>HYPERLINK("http://dx.doi.org/10.1016/j.aquaculture.2023.740166","http://dx.doi.org/10.1016/j.aquaculture.2023.740166")</f>
        <v>http://dx.doi.org/10.1016/j.aquaculture.2023.740166</v>
      </c>
    </row>
    <row r="165" spans="1:13" ht="37.5" x14ac:dyDescent="0.25">
      <c r="A165" s="3" t="s">
        <v>489</v>
      </c>
      <c r="B165" s="4">
        <v>2024</v>
      </c>
      <c r="C165" s="3" t="s">
        <v>490</v>
      </c>
      <c r="D165" s="3" t="s">
        <v>29</v>
      </c>
      <c r="E165" s="4">
        <v>2024</v>
      </c>
      <c r="F165" s="4" t="s">
        <v>14</v>
      </c>
      <c r="G165" s="4" t="s">
        <v>14</v>
      </c>
      <c r="H165" s="4" t="s">
        <v>14</v>
      </c>
      <c r="I165" s="5" t="s">
        <v>14</v>
      </c>
      <c r="J165" s="5" t="s">
        <v>14</v>
      </c>
      <c r="K165" s="5" t="s">
        <v>14</v>
      </c>
      <c r="L165" s="5" t="s">
        <v>14</v>
      </c>
      <c r="M165" s="5" t="str">
        <f>HYPERLINK("http://dx.doi.org/10.1155/2024/4221883","http://dx.doi.org/10.1155/2024/4221883")</f>
        <v>http://dx.doi.org/10.1155/2024/4221883</v>
      </c>
    </row>
    <row r="166" spans="1:13" ht="37.5" x14ac:dyDescent="0.25">
      <c r="A166" s="3" t="s">
        <v>860</v>
      </c>
      <c r="B166" s="4">
        <v>2024</v>
      </c>
      <c r="C166" s="3" t="s">
        <v>861</v>
      </c>
      <c r="D166" s="3" t="s">
        <v>862</v>
      </c>
      <c r="E166" s="4">
        <v>8</v>
      </c>
      <c r="F166" s="4" t="s">
        <v>14</v>
      </c>
      <c r="G166" s="4" t="s">
        <v>14</v>
      </c>
      <c r="H166" s="4" t="s">
        <v>14</v>
      </c>
      <c r="I166" s="5" t="s">
        <v>14</v>
      </c>
      <c r="J166" s="5" t="s">
        <v>14</v>
      </c>
      <c r="K166" s="5" t="s">
        <v>14</v>
      </c>
      <c r="L166" s="5" t="s">
        <v>14</v>
      </c>
      <c r="M166" s="5" t="str">
        <f>HYPERLINK("http://dx.doi.org/10.3389/fsufs.2024.1298885","http://dx.doi.org/10.3389/fsufs.2024.1298885")</f>
        <v>http://dx.doi.org/10.3389/fsufs.2024.1298885</v>
      </c>
    </row>
    <row r="167" spans="1:13" ht="50" x14ac:dyDescent="0.25">
      <c r="A167" s="3" t="s">
        <v>50</v>
      </c>
      <c r="B167" s="4">
        <v>2024</v>
      </c>
      <c r="C167" s="3" t="s">
        <v>51</v>
      </c>
      <c r="D167" s="3" t="s">
        <v>52</v>
      </c>
      <c r="E167" s="4">
        <v>53</v>
      </c>
      <c r="F167" s="4">
        <v>3</v>
      </c>
      <c r="G167" s="4" t="s">
        <v>14</v>
      </c>
      <c r="H167" s="4" t="s">
        <v>14</v>
      </c>
      <c r="I167" s="5" t="s">
        <v>14</v>
      </c>
      <c r="J167" s="5" t="s">
        <v>14</v>
      </c>
      <c r="K167" s="5">
        <v>501</v>
      </c>
      <c r="L167" s="5">
        <v>518</v>
      </c>
      <c r="M167" s="5" t="str">
        <f>HYPERLINK("http://dx.doi.org/10.17576/jsm-2024-5303-03","http://dx.doi.org/10.17576/jsm-2024-5303-03")</f>
        <v>http://dx.doi.org/10.17576/jsm-2024-5303-03</v>
      </c>
    </row>
    <row r="168" spans="1:13" ht="37.5" x14ac:dyDescent="0.25">
      <c r="A168" s="3" t="s">
        <v>676</v>
      </c>
      <c r="B168" s="4">
        <v>2023</v>
      </c>
      <c r="C168" s="3" t="s">
        <v>677</v>
      </c>
      <c r="D168" s="3" t="s">
        <v>232</v>
      </c>
      <c r="E168" s="4">
        <v>18</v>
      </c>
      <c r="F168" s="4">
        <v>7</v>
      </c>
      <c r="G168" s="4" t="s">
        <v>14</v>
      </c>
      <c r="H168" s="4" t="s">
        <v>14</v>
      </c>
      <c r="I168" s="5" t="s">
        <v>14</v>
      </c>
      <c r="J168" s="5" t="s">
        <v>14</v>
      </c>
      <c r="K168" s="5" t="s">
        <v>14</v>
      </c>
      <c r="L168" s="5" t="s">
        <v>14</v>
      </c>
      <c r="M168" s="5" t="str">
        <f>HYPERLINK("http://dx.doi.org/10.1371/journal.pone.0287986","http://dx.doi.org/10.1371/journal.pone.0287986")</f>
        <v>http://dx.doi.org/10.1371/journal.pone.0287986</v>
      </c>
    </row>
    <row r="169" spans="1:13" ht="62.5" x14ac:dyDescent="0.25">
      <c r="A169" s="3" t="s">
        <v>528</v>
      </c>
      <c r="B169" s="4">
        <v>2023</v>
      </c>
      <c r="C169" s="3" t="s">
        <v>529</v>
      </c>
      <c r="D169" s="3" t="s">
        <v>139</v>
      </c>
      <c r="E169" s="4">
        <v>13</v>
      </c>
      <c r="F169" s="4">
        <v>15</v>
      </c>
      <c r="G169" s="4" t="s">
        <v>14</v>
      </c>
      <c r="H169" s="4" t="s">
        <v>14</v>
      </c>
      <c r="I169" s="5" t="s">
        <v>14</v>
      </c>
      <c r="J169" s="5" t="s">
        <v>14</v>
      </c>
      <c r="K169" s="5" t="s">
        <v>14</v>
      </c>
      <c r="L169" s="5" t="s">
        <v>14</v>
      </c>
      <c r="M169" s="5" t="str">
        <f>HYPERLINK("http://dx.doi.org/10.3390/ani13152537","http://dx.doi.org/10.3390/ani13152537")</f>
        <v>http://dx.doi.org/10.3390/ani13152537</v>
      </c>
    </row>
    <row r="170" spans="1:13" ht="37.5" x14ac:dyDescent="0.25">
      <c r="A170" s="3" t="s">
        <v>79</v>
      </c>
      <c r="B170" s="4">
        <v>2023</v>
      </c>
      <c r="C170" s="3" t="s">
        <v>80</v>
      </c>
      <c r="D170" s="3" t="s">
        <v>81</v>
      </c>
      <c r="E170" s="4">
        <v>4</v>
      </c>
      <c r="F170" s="4" t="s">
        <v>14</v>
      </c>
      <c r="G170" s="4" t="s">
        <v>14</v>
      </c>
      <c r="H170" s="4" t="s">
        <v>14</v>
      </c>
      <c r="I170" s="5" t="s">
        <v>14</v>
      </c>
      <c r="J170" s="5" t="s">
        <v>14</v>
      </c>
      <c r="K170" s="5" t="s">
        <v>14</v>
      </c>
      <c r="L170" s="5" t="s">
        <v>14</v>
      </c>
      <c r="M170" s="5" t="str">
        <f>HYPERLINK("http://dx.doi.org/10.3389/fanim.2023.1204767","http://dx.doi.org/10.3389/fanim.2023.1204767")</f>
        <v>http://dx.doi.org/10.3389/fanim.2023.1204767</v>
      </c>
    </row>
    <row r="171" spans="1:13" ht="37.5" x14ac:dyDescent="0.25">
      <c r="A171" s="3" t="s">
        <v>1018</v>
      </c>
      <c r="B171" s="4">
        <v>2023</v>
      </c>
      <c r="C171" s="3" t="s">
        <v>1019</v>
      </c>
      <c r="D171" s="3" t="s">
        <v>297</v>
      </c>
      <c r="E171" s="4">
        <v>302</v>
      </c>
      <c r="F171" s="4" t="s">
        <v>14</v>
      </c>
      <c r="G171" s="4" t="s">
        <v>14</v>
      </c>
      <c r="H171" s="4" t="s">
        <v>14</v>
      </c>
      <c r="I171" s="5" t="s">
        <v>14</v>
      </c>
      <c r="J171" s="5" t="s">
        <v>14</v>
      </c>
      <c r="K171" s="5" t="s">
        <v>14</v>
      </c>
      <c r="L171" s="5" t="s">
        <v>14</v>
      </c>
      <c r="M171" s="5" t="str">
        <f>HYPERLINK("http://dx.doi.org/10.1016/j.anifeedsci.2023.115672","http://dx.doi.org/10.1016/j.anifeedsci.2023.115672")</f>
        <v>http://dx.doi.org/10.1016/j.anifeedsci.2023.115672</v>
      </c>
    </row>
    <row r="172" spans="1:13" ht="50" x14ac:dyDescent="0.25">
      <c r="A172" s="3" t="s">
        <v>511</v>
      </c>
      <c r="B172" s="4">
        <v>2023</v>
      </c>
      <c r="C172" s="3" t="s">
        <v>512</v>
      </c>
      <c r="D172" s="3" t="s">
        <v>19</v>
      </c>
      <c r="E172" s="4">
        <v>8</v>
      </c>
      <c r="F172" s="4">
        <v>3</v>
      </c>
      <c r="G172" s="4" t="s">
        <v>14</v>
      </c>
      <c r="H172" s="4" t="s">
        <v>14</v>
      </c>
      <c r="I172" s="5" t="s">
        <v>14</v>
      </c>
      <c r="J172" s="5" t="s">
        <v>14</v>
      </c>
      <c r="K172" s="5" t="s">
        <v>14</v>
      </c>
      <c r="L172" s="5" t="s">
        <v>14</v>
      </c>
      <c r="M172" s="5" t="str">
        <f>HYPERLINK("http://dx.doi.org/10.3390/fishes8030127","http://dx.doi.org/10.3390/fishes8030127")</f>
        <v>http://dx.doi.org/10.3390/fishes8030127</v>
      </c>
    </row>
    <row r="173" spans="1:13" ht="50" x14ac:dyDescent="0.25">
      <c r="A173" s="3" t="s">
        <v>743</v>
      </c>
      <c r="B173" s="4">
        <v>2023</v>
      </c>
      <c r="C173" s="3" t="s">
        <v>744</v>
      </c>
      <c r="D173" s="3" t="s">
        <v>16</v>
      </c>
      <c r="E173" s="4">
        <v>566</v>
      </c>
      <c r="F173" s="4" t="s">
        <v>14</v>
      </c>
      <c r="G173" s="4" t="s">
        <v>14</v>
      </c>
      <c r="H173" s="4" t="s">
        <v>14</v>
      </c>
      <c r="I173" s="5" t="s">
        <v>14</v>
      </c>
      <c r="J173" s="5" t="s">
        <v>14</v>
      </c>
      <c r="K173" s="5" t="s">
        <v>14</v>
      </c>
      <c r="L173" s="5" t="s">
        <v>14</v>
      </c>
      <c r="M173" s="5" t="str">
        <f>HYPERLINK("http://dx.doi.org/10.1016/j.aquaculture.2022.739210","http://dx.doi.org/10.1016/j.aquaculture.2022.739210")</f>
        <v>http://dx.doi.org/10.1016/j.aquaculture.2022.739210</v>
      </c>
    </row>
    <row r="174" spans="1:13" ht="37.5" x14ac:dyDescent="0.25">
      <c r="A174" s="3" t="s">
        <v>269</v>
      </c>
      <c r="B174" s="4">
        <v>2023</v>
      </c>
      <c r="C174" s="3" t="s">
        <v>270</v>
      </c>
      <c r="D174" s="3" t="s">
        <v>271</v>
      </c>
      <c r="E174" s="4">
        <v>101</v>
      </c>
      <c r="F174" s="4" t="s">
        <v>14</v>
      </c>
      <c r="G174" s="4" t="s">
        <v>14</v>
      </c>
      <c r="H174" s="4" t="s">
        <v>14</v>
      </c>
      <c r="I174" s="5" t="s">
        <v>14</v>
      </c>
      <c r="J174" s="5" t="s">
        <v>14</v>
      </c>
      <c r="K174" s="5" t="s">
        <v>14</v>
      </c>
      <c r="L174" s="5" t="s">
        <v>14</v>
      </c>
      <c r="M174" s="5" t="str">
        <f>HYPERLINK("http://dx.doi.org/10.1093/jas/skad040","http://dx.doi.org/10.1093/jas/skad040")</f>
        <v>http://dx.doi.org/10.1093/jas/skad040</v>
      </c>
    </row>
    <row r="175" spans="1:13" ht="37.5" x14ac:dyDescent="0.25">
      <c r="A175" s="3" t="s">
        <v>110</v>
      </c>
      <c r="B175" s="4">
        <v>2023</v>
      </c>
      <c r="C175" s="3" t="s">
        <v>111</v>
      </c>
      <c r="D175" s="3" t="s">
        <v>29</v>
      </c>
      <c r="E175" s="4">
        <v>2023</v>
      </c>
      <c r="F175" s="4" t="s">
        <v>14</v>
      </c>
      <c r="G175" s="4" t="s">
        <v>14</v>
      </c>
      <c r="H175" s="4" t="s">
        <v>14</v>
      </c>
      <c r="I175" s="5" t="s">
        <v>14</v>
      </c>
      <c r="J175" s="5" t="s">
        <v>14</v>
      </c>
      <c r="K175" s="5" t="s">
        <v>14</v>
      </c>
      <c r="L175" s="5" t="s">
        <v>14</v>
      </c>
      <c r="M175" s="5" t="str">
        <f>HYPERLINK("http://dx.doi.org/10.1155/2023/6628232","http://dx.doi.org/10.1155/2023/6628232")</f>
        <v>http://dx.doi.org/10.1155/2023/6628232</v>
      </c>
    </row>
    <row r="176" spans="1:13" s="21" customFormat="1" ht="13" x14ac:dyDescent="0.3">
      <c r="A176" s="17"/>
      <c r="B176" s="18"/>
      <c r="C176" s="19" t="s">
        <v>1139</v>
      </c>
      <c r="D176" s="17"/>
      <c r="E176" s="18"/>
      <c r="F176" s="18"/>
      <c r="G176" s="18"/>
      <c r="H176" s="18"/>
      <c r="I176" s="20"/>
      <c r="J176" s="20"/>
      <c r="K176" s="20"/>
      <c r="L176" s="20"/>
      <c r="M176" s="20"/>
    </row>
    <row r="177" spans="1:13" ht="37.5" x14ac:dyDescent="0.25">
      <c r="A177" s="3" t="s">
        <v>199</v>
      </c>
      <c r="B177" s="4">
        <v>2023</v>
      </c>
      <c r="C177" s="3" t="s">
        <v>200</v>
      </c>
      <c r="D177" s="3" t="s">
        <v>29</v>
      </c>
      <c r="E177" s="4">
        <v>2023</v>
      </c>
      <c r="F177" s="4" t="s">
        <v>14</v>
      </c>
      <c r="G177" s="4" t="s">
        <v>14</v>
      </c>
      <c r="H177" s="4" t="s">
        <v>14</v>
      </c>
      <c r="I177" s="5" t="s">
        <v>14</v>
      </c>
      <c r="J177" s="5" t="s">
        <v>14</v>
      </c>
      <c r="K177" s="5" t="s">
        <v>14</v>
      </c>
      <c r="L177" s="5" t="s">
        <v>14</v>
      </c>
      <c r="M177" s="5" t="str">
        <f>HYPERLINK("http://dx.doi.org/10.1155/2023/8887768","http://dx.doi.org/10.1155/2023/8887768")</f>
        <v>http://dx.doi.org/10.1155/2023/8887768</v>
      </c>
    </row>
    <row r="178" spans="1:13" s="11" customFormat="1" ht="13" x14ac:dyDescent="0.3">
      <c r="A178" s="7"/>
      <c r="B178" s="8"/>
      <c r="C178" s="9" t="s">
        <v>1141</v>
      </c>
      <c r="D178" s="7"/>
      <c r="E178" s="8"/>
      <c r="F178" s="8"/>
      <c r="G178" s="8"/>
      <c r="H178" s="8"/>
      <c r="I178" s="10"/>
      <c r="J178" s="10"/>
      <c r="K178" s="10"/>
      <c r="L178" s="10"/>
      <c r="M178" s="10"/>
    </row>
    <row r="179" spans="1:13" ht="37.5" x14ac:dyDescent="0.25">
      <c r="A179" s="3" t="s">
        <v>291</v>
      </c>
      <c r="B179" s="4">
        <v>2023</v>
      </c>
      <c r="C179" s="3" t="s">
        <v>292</v>
      </c>
      <c r="D179" s="3" t="s">
        <v>49</v>
      </c>
      <c r="E179" s="4">
        <v>9</v>
      </c>
      <c r="F179" s="4">
        <v>12</v>
      </c>
      <c r="G179" s="4" t="s">
        <v>14</v>
      </c>
      <c r="H179" s="4" t="s">
        <v>14</v>
      </c>
      <c r="I179" s="5" t="s">
        <v>14</v>
      </c>
      <c r="J179" s="5" t="s">
        <v>14</v>
      </c>
      <c r="K179" s="5">
        <v>1615</v>
      </c>
      <c r="L179" s="5">
        <v>1629</v>
      </c>
      <c r="M179" s="5" t="str">
        <f>HYPERLINK("http://dx.doi.org/10.1163/23524588-20220110","http://dx.doi.org/10.1163/23524588-20220110")</f>
        <v>http://dx.doi.org/10.1163/23524588-20220110</v>
      </c>
    </row>
    <row r="180" spans="1:13" ht="37.5" x14ac:dyDescent="0.25">
      <c r="A180" s="3" t="s">
        <v>148</v>
      </c>
      <c r="B180" s="4">
        <v>2023</v>
      </c>
      <c r="C180" s="3" t="s">
        <v>149</v>
      </c>
      <c r="D180" s="3" t="s">
        <v>16</v>
      </c>
      <c r="E180" s="4">
        <v>566</v>
      </c>
      <c r="F180" s="4" t="s">
        <v>14</v>
      </c>
      <c r="G180" s="4" t="s">
        <v>14</v>
      </c>
      <c r="H180" s="4" t="s">
        <v>14</v>
      </c>
      <c r="I180" s="5" t="s">
        <v>14</v>
      </c>
      <c r="J180" s="5" t="s">
        <v>14</v>
      </c>
      <c r="K180" s="5" t="s">
        <v>14</v>
      </c>
      <c r="L180" s="5" t="s">
        <v>14</v>
      </c>
      <c r="M180" s="5" t="str">
        <f>HYPERLINK("http://dx.doi.org/10.1016/j.aquaculture.2022.739215","http://dx.doi.org/10.1016/j.aquaculture.2022.739215")</f>
        <v>http://dx.doi.org/10.1016/j.aquaculture.2022.739215</v>
      </c>
    </row>
    <row r="181" spans="1:13" ht="37.5" x14ac:dyDescent="0.25">
      <c r="A181" s="3" t="s">
        <v>105</v>
      </c>
      <c r="B181" s="4">
        <v>2023</v>
      </c>
      <c r="C181" s="3" t="s">
        <v>106</v>
      </c>
      <c r="D181" s="3" t="s">
        <v>107</v>
      </c>
      <c r="E181" s="4">
        <v>5</v>
      </c>
      <c r="F181" s="4" t="s">
        <v>14</v>
      </c>
      <c r="G181" s="4" t="s">
        <v>14</v>
      </c>
      <c r="H181" s="4" t="s">
        <v>14</v>
      </c>
      <c r="I181" s="5" t="s">
        <v>14</v>
      </c>
      <c r="J181" s="5" t="s">
        <v>14</v>
      </c>
      <c r="K181" s="5" t="s">
        <v>14</v>
      </c>
      <c r="L181" s="5" t="s">
        <v>14</v>
      </c>
      <c r="M181" s="5" t="str">
        <f>HYPERLINK("http://dx.doi.org/10.1016/j.fsirep.2023.100111","http://dx.doi.org/10.1016/j.fsirep.2023.100111")</f>
        <v>http://dx.doi.org/10.1016/j.fsirep.2023.100111</v>
      </c>
    </row>
    <row r="182" spans="1:13" ht="37.5" x14ac:dyDescent="0.25">
      <c r="A182" s="3" t="s">
        <v>887</v>
      </c>
      <c r="B182" s="4">
        <v>2023</v>
      </c>
      <c r="C182" s="3" t="s">
        <v>888</v>
      </c>
      <c r="D182" s="3" t="s">
        <v>49</v>
      </c>
      <c r="E182" s="4">
        <v>9</v>
      </c>
      <c r="F182" s="4">
        <v>3</v>
      </c>
      <c r="G182" s="4" t="s">
        <v>14</v>
      </c>
      <c r="H182" s="4" t="s">
        <v>14</v>
      </c>
      <c r="I182" s="5" t="s">
        <v>14</v>
      </c>
      <c r="J182" s="5" t="s">
        <v>14</v>
      </c>
      <c r="K182" s="5">
        <v>289</v>
      </c>
      <c r="L182" s="5">
        <v>302</v>
      </c>
      <c r="M182" s="5" t="str">
        <f>HYPERLINK("http://dx.doi.org/10.3920/JIFF2021.0204","http://dx.doi.org/10.3920/JIFF2021.0204")</f>
        <v>http://dx.doi.org/10.3920/JIFF2021.0204</v>
      </c>
    </row>
    <row r="183" spans="1:13" ht="37.5" x14ac:dyDescent="0.25">
      <c r="A183" s="3" t="s">
        <v>631</v>
      </c>
      <c r="B183" s="4">
        <v>2023</v>
      </c>
      <c r="C183" s="3" t="s">
        <v>632</v>
      </c>
      <c r="D183" s="3" t="s">
        <v>139</v>
      </c>
      <c r="E183" s="4">
        <v>13</v>
      </c>
      <c r="F183" s="4">
        <v>3</v>
      </c>
      <c r="G183" s="4" t="s">
        <v>14</v>
      </c>
      <c r="H183" s="4" t="s">
        <v>14</v>
      </c>
      <c r="I183" s="5" t="s">
        <v>14</v>
      </c>
      <c r="J183" s="5" t="s">
        <v>14</v>
      </c>
      <c r="K183" s="5" t="s">
        <v>14</v>
      </c>
      <c r="L183" s="5" t="s">
        <v>14</v>
      </c>
      <c r="M183" s="5" t="str">
        <f>HYPERLINK("http://dx.doi.org/10.3390/ani13030339","http://dx.doi.org/10.3390/ani13030339")</f>
        <v>http://dx.doi.org/10.3390/ani13030339</v>
      </c>
    </row>
    <row r="184" spans="1:13" ht="50" x14ac:dyDescent="0.25">
      <c r="A184" s="3" t="s">
        <v>108</v>
      </c>
      <c r="B184" s="4">
        <v>2023</v>
      </c>
      <c r="C184" s="3" t="s">
        <v>109</v>
      </c>
      <c r="D184" s="3" t="s">
        <v>38</v>
      </c>
      <c r="E184" s="4">
        <v>2023</v>
      </c>
      <c r="F184" s="4" t="s">
        <v>14</v>
      </c>
      <c r="G184" s="4" t="s">
        <v>14</v>
      </c>
      <c r="H184" s="4" t="s">
        <v>14</v>
      </c>
      <c r="I184" s="5" t="s">
        <v>14</v>
      </c>
      <c r="J184" s="5" t="s">
        <v>14</v>
      </c>
      <c r="K184" s="5" t="s">
        <v>14</v>
      </c>
      <c r="L184" s="5" t="s">
        <v>14</v>
      </c>
      <c r="M184" s="5" t="str">
        <f>HYPERLINK("http://dx.doi.org/10.1155/2023/4774048","http://dx.doi.org/10.1155/2023/4774048")</f>
        <v>http://dx.doi.org/10.1155/2023/4774048</v>
      </c>
    </row>
    <row r="185" spans="1:13" ht="37.5" x14ac:dyDescent="0.25">
      <c r="A185" s="3" t="s">
        <v>646</v>
      </c>
      <c r="B185" s="4">
        <v>2023</v>
      </c>
      <c r="C185" s="3" t="s">
        <v>647</v>
      </c>
      <c r="D185" s="3" t="s">
        <v>139</v>
      </c>
      <c r="E185" s="4">
        <v>13</v>
      </c>
      <c r="F185" s="4">
        <v>3</v>
      </c>
      <c r="G185" s="4" t="s">
        <v>14</v>
      </c>
      <c r="H185" s="4" t="s">
        <v>14</v>
      </c>
      <c r="I185" s="5" t="s">
        <v>14</v>
      </c>
      <c r="J185" s="5" t="s">
        <v>14</v>
      </c>
      <c r="K185" s="5" t="s">
        <v>14</v>
      </c>
      <c r="L185" s="5" t="s">
        <v>14</v>
      </c>
      <c r="M185" s="5" t="str">
        <f>HYPERLINK("http://dx.doi.org/10.3390/ani13030360","http://dx.doi.org/10.3390/ani13030360")</f>
        <v>http://dx.doi.org/10.3390/ani13030360</v>
      </c>
    </row>
    <row r="186" spans="1:13" ht="62.5" x14ac:dyDescent="0.25">
      <c r="A186" s="3" t="s">
        <v>295</v>
      </c>
      <c r="B186" s="4">
        <v>2023</v>
      </c>
      <c r="C186" s="3" t="s">
        <v>296</v>
      </c>
      <c r="D186" s="3" t="s">
        <v>297</v>
      </c>
      <c r="E186" s="4">
        <v>295</v>
      </c>
      <c r="F186" s="4" t="s">
        <v>14</v>
      </c>
      <c r="G186" s="4" t="s">
        <v>14</v>
      </c>
      <c r="H186" s="4" t="s">
        <v>14</v>
      </c>
      <c r="I186" s="5" t="s">
        <v>14</v>
      </c>
      <c r="J186" s="5" t="s">
        <v>14</v>
      </c>
      <c r="K186" s="5" t="s">
        <v>14</v>
      </c>
      <c r="L186" s="5" t="s">
        <v>14</v>
      </c>
      <c r="M186" s="5" t="str">
        <f>HYPERLINK("http://dx.doi.org/10.1016/j.anifeedsci.2022.115542","http://dx.doi.org/10.1016/j.anifeedsci.2022.115542")</f>
        <v>http://dx.doi.org/10.1016/j.anifeedsci.2022.115542</v>
      </c>
    </row>
    <row r="187" spans="1:13" ht="37.5" x14ac:dyDescent="0.25">
      <c r="A187" s="3" t="s">
        <v>644</v>
      </c>
      <c r="B187" s="4">
        <v>2023</v>
      </c>
      <c r="C187" s="3" t="s">
        <v>645</v>
      </c>
      <c r="D187" s="3" t="s">
        <v>139</v>
      </c>
      <c r="E187" s="4">
        <v>13</v>
      </c>
      <c r="F187" s="4">
        <v>6</v>
      </c>
      <c r="G187" s="4" t="s">
        <v>14</v>
      </c>
      <c r="H187" s="4" t="s">
        <v>14</v>
      </c>
      <c r="I187" s="5" t="s">
        <v>14</v>
      </c>
      <c r="J187" s="5" t="s">
        <v>14</v>
      </c>
      <c r="K187" s="5" t="s">
        <v>14</v>
      </c>
      <c r="L187" s="5" t="s">
        <v>14</v>
      </c>
      <c r="M187" s="5" t="str">
        <f>HYPERLINK("http://dx.doi.org/10.3390/ani13060968","http://dx.doi.org/10.3390/ani13060968")</f>
        <v>http://dx.doi.org/10.3390/ani13060968</v>
      </c>
    </row>
    <row r="188" spans="1:13" ht="37.5" x14ac:dyDescent="0.25">
      <c r="A188" s="3" t="s">
        <v>112</v>
      </c>
      <c r="B188" s="4">
        <v>2023</v>
      </c>
      <c r="C188" s="3" t="s">
        <v>113</v>
      </c>
      <c r="D188" s="3" t="s">
        <v>29</v>
      </c>
      <c r="E188" s="4">
        <v>2023</v>
      </c>
      <c r="F188" s="4" t="s">
        <v>14</v>
      </c>
      <c r="G188" s="4" t="s">
        <v>14</v>
      </c>
      <c r="H188" s="4" t="s">
        <v>14</v>
      </c>
      <c r="I188" s="5" t="s">
        <v>14</v>
      </c>
      <c r="J188" s="5" t="s">
        <v>14</v>
      </c>
      <c r="K188" s="5" t="s">
        <v>14</v>
      </c>
      <c r="L188" s="5" t="s">
        <v>14</v>
      </c>
      <c r="M188" s="5" t="str">
        <f>HYPERLINK("http://dx.doi.org/10.1155/2023/6080387","http://dx.doi.org/10.1155/2023/6080387")</f>
        <v>http://dx.doi.org/10.1155/2023/6080387</v>
      </c>
    </row>
    <row r="189" spans="1:13" ht="37.5" x14ac:dyDescent="0.25">
      <c r="A189" s="3" t="s">
        <v>678</v>
      </c>
      <c r="B189" s="4">
        <v>2023</v>
      </c>
      <c r="C189" s="3" t="s">
        <v>679</v>
      </c>
      <c r="D189" s="3" t="s">
        <v>139</v>
      </c>
      <c r="E189" s="4">
        <v>13</v>
      </c>
      <c r="F189" s="4">
        <v>3</v>
      </c>
      <c r="G189" s="4" t="s">
        <v>14</v>
      </c>
      <c r="H189" s="4" t="s">
        <v>14</v>
      </c>
      <c r="I189" s="5" t="s">
        <v>14</v>
      </c>
      <c r="J189" s="5" t="s">
        <v>14</v>
      </c>
      <c r="K189" s="5" t="s">
        <v>14</v>
      </c>
      <c r="L189" s="5" t="s">
        <v>14</v>
      </c>
      <c r="M189" s="5" t="str">
        <f>HYPERLINK("http://dx.doi.org/10.3390/ani13030518","http://dx.doi.org/10.3390/ani13030518")</f>
        <v>http://dx.doi.org/10.3390/ani13030518</v>
      </c>
    </row>
    <row r="190" spans="1:13" ht="37.5" x14ac:dyDescent="0.25">
      <c r="A190" s="3" t="s">
        <v>889</v>
      </c>
      <c r="B190" s="4">
        <v>2023</v>
      </c>
      <c r="C190" s="3" t="s">
        <v>890</v>
      </c>
      <c r="D190" s="3" t="s">
        <v>891</v>
      </c>
      <c r="E190" s="4">
        <v>12</v>
      </c>
      <c r="F190" s="4">
        <v>5</v>
      </c>
      <c r="G190" s="4" t="s">
        <v>14</v>
      </c>
      <c r="H190" s="4" t="s">
        <v>14</v>
      </c>
      <c r="I190" s="5" t="s">
        <v>14</v>
      </c>
      <c r="J190" s="5" t="s">
        <v>14</v>
      </c>
      <c r="K190" s="5" t="s">
        <v>14</v>
      </c>
      <c r="L190" s="5" t="s">
        <v>14</v>
      </c>
      <c r="M190" s="5" t="str">
        <f>HYPERLINK("http://dx.doi.org/10.3390/antiox12051031","http://dx.doi.org/10.3390/antiox12051031")</f>
        <v>http://dx.doi.org/10.3390/antiox12051031</v>
      </c>
    </row>
    <row r="191" spans="1:13" s="21" customFormat="1" ht="13" x14ac:dyDescent="0.3">
      <c r="A191" s="17"/>
      <c r="B191" s="18"/>
      <c r="C191" s="19" t="s">
        <v>1139</v>
      </c>
      <c r="D191" s="17"/>
      <c r="E191" s="18"/>
      <c r="F191" s="18"/>
      <c r="G191" s="18"/>
      <c r="H191" s="18"/>
      <c r="I191" s="20"/>
      <c r="J191" s="20"/>
      <c r="K191" s="20"/>
      <c r="L191" s="20"/>
      <c r="M191" s="20"/>
    </row>
    <row r="192" spans="1:13" ht="37.5" x14ac:dyDescent="0.25">
      <c r="A192" s="3" t="s">
        <v>876</v>
      </c>
      <c r="B192" s="4">
        <v>2023</v>
      </c>
      <c r="C192" s="3" t="s">
        <v>877</v>
      </c>
      <c r="D192" s="3" t="s">
        <v>139</v>
      </c>
      <c r="E192" s="4">
        <v>13</v>
      </c>
      <c r="F192" s="4">
        <v>10</v>
      </c>
      <c r="G192" s="4" t="s">
        <v>14</v>
      </c>
      <c r="H192" s="4" t="s">
        <v>14</v>
      </c>
      <c r="I192" s="5" t="s">
        <v>14</v>
      </c>
      <c r="J192" s="5" t="s">
        <v>14</v>
      </c>
      <c r="K192" s="5" t="s">
        <v>14</v>
      </c>
      <c r="L192" s="5" t="s">
        <v>14</v>
      </c>
      <c r="M192" s="5" t="str">
        <f>HYPERLINK("http://dx.doi.org/10.3390/ani13101633","http://dx.doi.org/10.3390/ani13101633")</f>
        <v>http://dx.doi.org/10.3390/ani13101633</v>
      </c>
    </row>
    <row r="193" spans="1:13" s="11" customFormat="1" ht="13" x14ac:dyDescent="0.3">
      <c r="A193" s="7"/>
      <c r="B193" s="8"/>
      <c r="C193" s="9" t="s">
        <v>1141</v>
      </c>
      <c r="D193" s="7"/>
      <c r="E193" s="8"/>
      <c r="F193" s="8"/>
      <c r="G193" s="8"/>
      <c r="H193" s="8"/>
      <c r="I193" s="10"/>
      <c r="J193" s="10"/>
      <c r="K193" s="10"/>
      <c r="L193" s="10"/>
      <c r="M193" s="10"/>
    </row>
    <row r="194" spans="1:13" ht="50" x14ac:dyDescent="0.25">
      <c r="A194" s="3" t="s">
        <v>61</v>
      </c>
      <c r="B194" s="4">
        <v>2023</v>
      </c>
      <c r="C194" s="3" t="s">
        <v>62</v>
      </c>
      <c r="D194" s="3" t="s">
        <v>63</v>
      </c>
      <c r="E194" s="4">
        <v>7</v>
      </c>
      <c r="F194" s="4" t="s">
        <v>14</v>
      </c>
      <c r="G194" s="4" t="s">
        <v>14</v>
      </c>
      <c r="H194" s="4" t="s">
        <v>14</v>
      </c>
      <c r="I194" s="5" t="s">
        <v>14</v>
      </c>
      <c r="J194" s="5" t="s">
        <v>14</v>
      </c>
      <c r="K194" s="5" t="s">
        <v>14</v>
      </c>
      <c r="L194" s="5" t="s">
        <v>14</v>
      </c>
      <c r="M194" s="5" t="str">
        <f>HYPERLINK("http://dx.doi.org/10.1016/j.crfs.2023.100633","http://dx.doi.org/10.1016/j.crfs.2023.100633")</f>
        <v>http://dx.doi.org/10.1016/j.crfs.2023.100633</v>
      </c>
    </row>
    <row r="195" spans="1:13" ht="25" x14ac:dyDescent="0.25">
      <c r="A195" s="3" t="s">
        <v>703</v>
      </c>
      <c r="B195" s="4">
        <v>2023</v>
      </c>
      <c r="C195" s="3" t="s">
        <v>704</v>
      </c>
      <c r="D195" s="3" t="s">
        <v>705</v>
      </c>
      <c r="E195" s="4">
        <v>19</v>
      </c>
      <c r="F195" s="4">
        <v>1</v>
      </c>
      <c r="G195" s="4" t="s">
        <v>14</v>
      </c>
      <c r="H195" s="4" t="s">
        <v>14</v>
      </c>
      <c r="I195" s="5" t="s">
        <v>14</v>
      </c>
      <c r="J195" s="5" t="s">
        <v>14</v>
      </c>
      <c r="K195" s="5" t="s">
        <v>14</v>
      </c>
      <c r="L195" s="5" t="s">
        <v>14</v>
      </c>
      <c r="M195" s="5" t="str">
        <f>HYPERLINK("http://dx.doi.org/10.1186/s12917-023-03671-8","http://dx.doi.org/10.1186/s12917-023-03671-8")</f>
        <v>http://dx.doi.org/10.1186/s12917-023-03671-8</v>
      </c>
    </row>
    <row r="196" spans="1:13" ht="62.5" x14ac:dyDescent="0.25">
      <c r="A196" s="3" t="s">
        <v>642</v>
      </c>
      <c r="B196" s="4">
        <v>2023</v>
      </c>
      <c r="C196" s="3" t="s">
        <v>643</v>
      </c>
      <c r="D196" s="3" t="s">
        <v>47</v>
      </c>
      <c r="E196" s="4">
        <v>23</v>
      </c>
      <c r="F196" s="4">
        <v>2</v>
      </c>
      <c r="G196" s="4" t="s">
        <v>14</v>
      </c>
      <c r="H196" s="4" t="s">
        <v>14</v>
      </c>
      <c r="I196" s="5" t="s">
        <v>14</v>
      </c>
      <c r="J196" s="5" t="s">
        <v>14</v>
      </c>
      <c r="K196" s="5" t="s">
        <v>14</v>
      </c>
      <c r="L196" s="5" t="s">
        <v>14</v>
      </c>
      <c r="M196" s="5" t="str">
        <f>HYPERLINK("http://dx.doi.org/10.4194/TRJFAS21837","http://dx.doi.org/10.4194/TRJFAS21837")</f>
        <v>http://dx.doi.org/10.4194/TRJFAS21837</v>
      </c>
    </row>
    <row r="197" spans="1:13" ht="37.5" x14ac:dyDescent="0.25">
      <c r="A197" s="3" t="s">
        <v>240</v>
      </c>
      <c r="B197" s="4">
        <v>2023</v>
      </c>
      <c r="C197" s="3" t="s">
        <v>241</v>
      </c>
      <c r="D197" s="3" t="s">
        <v>44</v>
      </c>
      <c r="E197" s="4">
        <v>15</v>
      </c>
      <c r="F197" s="4">
        <v>1</v>
      </c>
      <c r="G197" s="4" t="s">
        <v>14</v>
      </c>
      <c r="H197" s="4" t="s">
        <v>14</v>
      </c>
      <c r="I197" s="5" t="s">
        <v>14</v>
      </c>
      <c r="J197" s="5" t="s">
        <v>14</v>
      </c>
      <c r="K197" s="5" t="s">
        <v>14</v>
      </c>
      <c r="L197" s="5" t="s">
        <v>14</v>
      </c>
      <c r="M197" s="5" t="str">
        <f>HYPERLINK("http://dx.doi.org/10.3390/su15010786","http://dx.doi.org/10.3390/su15010786")</f>
        <v>http://dx.doi.org/10.3390/su15010786</v>
      </c>
    </row>
    <row r="198" spans="1:13" ht="50" x14ac:dyDescent="0.25">
      <c r="A198" s="3" t="s">
        <v>604</v>
      </c>
      <c r="B198" s="4">
        <v>2023</v>
      </c>
      <c r="C198" s="3" t="s">
        <v>605</v>
      </c>
      <c r="D198" s="3" t="s">
        <v>29</v>
      </c>
      <c r="E198" s="4">
        <v>2023</v>
      </c>
      <c r="F198" s="4" t="s">
        <v>14</v>
      </c>
      <c r="G198" s="4" t="s">
        <v>14</v>
      </c>
      <c r="H198" s="4" t="s">
        <v>14</v>
      </c>
      <c r="I198" s="5" t="s">
        <v>14</v>
      </c>
      <c r="J198" s="5" t="s">
        <v>14</v>
      </c>
      <c r="K198" s="5" t="s">
        <v>14</v>
      </c>
      <c r="L198" s="5" t="s">
        <v>14</v>
      </c>
      <c r="M198" s="5" t="str">
        <f>HYPERLINK("http://dx.doi.org/10.1155/2023/6676953","http://dx.doi.org/10.1155/2023/6676953")</f>
        <v>http://dx.doi.org/10.1155/2023/6676953</v>
      </c>
    </row>
    <row r="199" spans="1:13" ht="25" x14ac:dyDescent="0.25">
      <c r="A199" s="3" t="s">
        <v>523</v>
      </c>
      <c r="B199" s="4">
        <v>2023</v>
      </c>
      <c r="C199" s="3" t="s">
        <v>524</v>
      </c>
      <c r="D199" s="3" t="s">
        <v>525</v>
      </c>
      <c r="E199" s="4">
        <v>16</v>
      </c>
      <c r="F199" s="4">
        <v>1</v>
      </c>
      <c r="G199" s="4" t="s">
        <v>14</v>
      </c>
      <c r="H199" s="4" t="s">
        <v>14</v>
      </c>
      <c r="I199" s="5" t="s">
        <v>14</v>
      </c>
      <c r="J199" s="5" t="s">
        <v>14</v>
      </c>
      <c r="K199" s="5" t="s">
        <v>14</v>
      </c>
      <c r="L199" s="5" t="s">
        <v>14</v>
      </c>
      <c r="M199" s="5" t="str">
        <f>HYPERLINK("http://dx.doi.org/10.1080/26895293.2023.2206542","http://dx.doi.org/10.1080/26895293.2023.2206542")</f>
        <v>http://dx.doi.org/10.1080/26895293.2023.2206542</v>
      </c>
    </row>
    <row r="200" spans="1:13" s="21" customFormat="1" ht="13" x14ac:dyDescent="0.3">
      <c r="A200" s="17"/>
      <c r="B200" s="18"/>
      <c r="C200" s="19" t="s">
        <v>1139</v>
      </c>
      <c r="D200" s="17"/>
      <c r="E200" s="18"/>
      <c r="F200" s="18"/>
      <c r="G200" s="18"/>
      <c r="H200" s="18"/>
      <c r="I200" s="20"/>
      <c r="J200" s="20"/>
      <c r="K200" s="20"/>
      <c r="L200" s="20"/>
      <c r="M200" s="20"/>
    </row>
    <row r="201" spans="1:13" ht="25" x14ac:dyDescent="0.25">
      <c r="A201" s="3" t="s">
        <v>869</v>
      </c>
      <c r="B201" s="4">
        <v>2023</v>
      </c>
      <c r="C201" s="3" t="s">
        <v>870</v>
      </c>
      <c r="D201" s="3" t="s">
        <v>871</v>
      </c>
      <c r="E201" s="4">
        <v>12</v>
      </c>
      <c r="F201" s="4">
        <v>22</v>
      </c>
      <c r="G201" s="4" t="s">
        <v>14</v>
      </c>
      <c r="H201" s="4" t="s">
        <v>14</v>
      </c>
      <c r="I201" s="5" t="s">
        <v>14</v>
      </c>
      <c r="J201" s="5" t="s">
        <v>14</v>
      </c>
      <c r="K201" s="5" t="s">
        <v>14</v>
      </c>
      <c r="L201" s="5" t="s">
        <v>14</v>
      </c>
      <c r="M201" s="5" t="str">
        <f>HYPERLINK("http://dx.doi.org/10.3390/foods12224073","http://dx.doi.org/10.3390/foods12224073")</f>
        <v>http://dx.doi.org/10.3390/foods12224073</v>
      </c>
    </row>
    <row r="202" spans="1:13" s="11" customFormat="1" ht="13" x14ac:dyDescent="0.3">
      <c r="A202" s="7"/>
      <c r="B202" s="8"/>
      <c r="C202" s="9" t="s">
        <v>1141</v>
      </c>
      <c r="D202" s="7"/>
      <c r="E202" s="8"/>
      <c r="F202" s="8"/>
      <c r="G202" s="8"/>
      <c r="H202" s="8"/>
      <c r="I202" s="10"/>
      <c r="J202" s="10"/>
      <c r="K202" s="10"/>
      <c r="L202" s="10"/>
      <c r="M202" s="10"/>
    </row>
    <row r="203" spans="1:13" ht="50" x14ac:dyDescent="0.25">
      <c r="A203" s="3" t="s">
        <v>666</v>
      </c>
      <c r="B203" s="4">
        <v>2023</v>
      </c>
      <c r="C203" s="3" t="s">
        <v>667</v>
      </c>
      <c r="D203" s="3" t="s">
        <v>41</v>
      </c>
      <c r="E203" s="4">
        <v>33</v>
      </c>
      <c r="F203" s="4" t="s">
        <v>14</v>
      </c>
      <c r="G203" s="4" t="s">
        <v>14</v>
      </c>
      <c r="H203" s="4" t="s">
        <v>14</v>
      </c>
      <c r="I203" s="5" t="s">
        <v>14</v>
      </c>
      <c r="J203" s="5" t="s">
        <v>14</v>
      </c>
      <c r="K203" s="5" t="s">
        <v>14</v>
      </c>
      <c r="L203" s="5" t="s">
        <v>14</v>
      </c>
      <c r="M203" s="5" t="str">
        <f>HYPERLINK("http://dx.doi.org/10.1016/j.aqrep.2023.101828","http://dx.doi.org/10.1016/j.aqrep.2023.101828")</f>
        <v>http://dx.doi.org/10.1016/j.aqrep.2023.101828</v>
      </c>
    </row>
    <row r="204" spans="1:13" ht="50" x14ac:dyDescent="0.25">
      <c r="A204" s="3" t="s">
        <v>530</v>
      </c>
      <c r="B204" s="4">
        <v>2023</v>
      </c>
      <c r="C204" s="3" t="s">
        <v>531</v>
      </c>
      <c r="D204" s="3" t="s">
        <v>19</v>
      </c>
      <c r="E204" s="4">
        <v>8</v>
      </c>
      <c r="F204" s="4">
        <v>6</v>
      </c>
      <c r="G204" s="4" t="s">
        <v>14</v>
      </c>
      <c r="H204" s="4" t="s">
        <v>14</v>
      </c>
      <c r="I204" s="5" t="s">
        <v>14</v>
      </c>
      <c r="J204" s="5" t="s">
        <v>14</v>
      </c>
      <c r="K204" s="5" t="s">
        <v>14</v>
      </c>
      <c r="L204" s="5" t="s">
        <v>14</v>
      </c>
      <c r="M204" s="5" t="str">
        <f>HYPERLINK("http://dx.doi.org/10.3390/fishes8060284","http://dx.doi.org/10.3390/fishes8060284")</f>
        <v>http://dx.doi.org/10.3390/fishes8060284</v>
      </c>
    </row>
    <row r="205" spans="1:13" ht="50" x14ac:dyDescent="0.25">
      <c r="A205" s="3" t="s">
        <v>526</v>
      </c>
      <c r="B205" s="4">
        <v>2023</v>
      </c>
      <c r="C205" s="3" t="s">
        <v>527</v>
      </c>
      <c r="D205" s="3" t="s">
        <v>19</v>
      </c>
      <c r="E205" s="4">
        <v>8</v>
      </c>
      <c r="F205" s="4">
        <v>6</v>
      </c>
      <c r="G205" s="4" t="s">
        <v>14</v>
      </c>
      <c r="H205" s="4" t="s">
        <v>14</v>
      </c>
      <c r="I205" s="5" t="s">
        <v>14</v>
      </c>
      <c r="J205" s="5" t="s">
        <v>14</v>
      </c>
      <c r="K205" s="5" t="s">
        <v>14</v>
      </c>
      <c r="L205" s="5" t="s">
        <v>14</v>
      </c>
      <c r="M205" s="5" t="str">
        <f>HYPERLINK("http://dx.doi.org/10.3390/fishes8060286","http://dx.doi.org/10.3390/fishes8060286")</f>
        <v>http://dx.doi.org/10.3390/fishes8060286</v>
      </c>
    </row>
    <row r="206" spans="1:13" ht="50" x14ac:dyDescent="0.25">
      <c r="A206" s="3" t="s">
        <v>739</v>
      </c>
      <c r="B206" s="4">
        <v>2023</v>
      </c>
      <c r="C206" s="3" t="s">
        <v>740</v>
      </c>
      <c r="D206" s="3" t="s">
        <v>32</v>
      </c>
      <c r="E206" s="4">
        <v>23</v>
      </c>
      <c r="F206" s="4">
        <v>1</v>
      </c>
      <c r="G206" s="4" t="s">
        <v>14</v>
      </c>
      <c r="H206" s="4" t="s">
        <v>14</v>
      </c>
      <c r="I206" s="5" t="s">
        <v>14</v>
      </c>
      <c r="J206" s="5" t="s">
        <v>14</v>
      </c>
      <c r="K206" s="5">
        <v>239</v>
      </c>
      <c r="L206" s="5">
        <v>251</v>
      </c>
      <c r="M206" s="5" t="str">
        <f>HYPERLINK("http://dx.doi.org/10.2478/aoas-2022-0071","http://dx.doi.org/10.2478/aoas-2022-0071")</f>
        <v>http://dx.doi.org/10.2478/aoas-2022-0071</v>
      </c>
    </row>
    <row r="207" spans="1:13" ht="50" x14ac:dyDescent="0.25">
      <c r="A207" s="3" t="s">
        <v>349</v>
      </c>
      <c r="B207" s="4">
        <v>2023</v>
      </c>
      <c r="C207" s="3" t="s">
        <v>350</v>
      </c>
      <c r="D207" s="3" t="s">
        <v>32</v>
      </c>
      <c r="E207" s="4">
        <v>23</v>
      </c>
      <c r="F207" s="4">
        <v>1</v>
      </c>
      <c r="G207" s="4" t="s">
        <v>14</v>
      </c>
      <c r="H207" s="4" t="s">
        <v>14</v>
      </c>
      <c r="I207" s="5" t="s">
        <v>14</v>
      </c>
      <c r="J207" s="5" t="s">
        <v>14</v>
      </c>
      <c r="K207" s="5">
        <v>225</v>
      </c>
      <c r="L207" s="5">
        <v>238</v>
      </c>
      <c r="M207" s="5" t="str">
        <f>HYPERLINK("http://dx.doi.org/10.2478/aoas-2022-0070","http://dx.doi.org/10.2478/aoas-2022-0070")</f>
        <v>http://dx.doi.org/10.2478/aoas-2022-0070</v>
      </c>
    </row>
    <row r="208" spans="1:13" ht="50" x14ac:dyDescent="0.25">
      <c r="A208" s="3" t="s">
        <v>954</v>
      </c>
      <c r="B208" s="4">
        <v>2023</v>
      </c>
      <c r="C208" s="3" t="s">
        <v>955</v>
      </c>
      <c r="D208" s="3" t="s">
        <v>16</v>
      </c>
      <c r="E208" s="4">
        <v>577</v>
      </c>
      <c r="F208" s="4" t="s">
        <v>14</v>
      </c>
      <c r="G208" s="4" t="s">
        <v>14</v>
      </c>
      <c r="H208" s="4" t="s">
        <v>14</v>
      </c>
      <c r="I208" s="5" t="s">
        <v>14</v>
      </c>
      <c r="J208" s="5" t="s">
        <v>14</v>
      </c>
      <c r="K208" s="5" t="s">
        <v>14</v>
      </c>
      <c r="L208" s="5" t="s">
        <v>14</v>
      </c>
      <c r="M208" s="5" t="str">
        <f>HYPERLINK("http://dx.doi.org/10.1016/j.aquaculture.2023.739958","http://dx.doi.org/10.1016/j.aquaculture.2023.739958")</f>
        <v>http://dx.doi.org/10.1016/j.aquaculture.2023.739958</v>
      </c>
    </row>
    <row r="209" spans="1:13" ht="25" x14ac:dyDescent="0.25">
      <c r="A209" s="3" t="s">
        <v>1112</v>
      </c>
      <c r="B209" s="4">
        <v>2023</v>
      </c>
      <c r="C209" s="3" t="s">
        <v>1113</v>
      </c>
      <c r="D209" s="3" t="s">
        <v>16</v>
      </c>
      <c r="E209" s="4">
        <v>574</v>
      </c>
      <c r="F209" s="4" t="s">
        <v>14</v>
      </c>
      <c r="G209" s="4" t="s">
        <v>14</v>
      </c>
      <c r="H209" s="4" t="s">
        <v>14</v>
      </c>
      <c r="I209" s="5" t="s">
        <v>14</v>
      </c>
      <c r="J209" s="5" t="s">
        <v>14</v>
      </c>
      <c r="K209" s="5" t="s">
        <v>14</v>
      </c>
      <c r="L209" s="5" t="s">
        <v>14</v>
      </c>
      <c r="M209" s="5" t="str">
        <f>HYPERLINK("http://dx.doi.org/10.1016/j.aquaculture.2023.739705","http://dx.doi.org/10.1016/j.aquaculture.2023.739705")</f>
        <v>http://dx.doi.org/10.1016/j.aquaculture.2023.739705</v>
      </c>
    </row>
    <row r="210" spans="1:13" ht="62.5" x14ac:dyDescent="0.25">
      <c r="A210" s="3" t="s">
        <v>67</v>
      </c>
      <c r="B210" s="4">
        <v>2023</v>
      </c>
      <c r="C210" s="3" t="s">
        <v>68</v>
      </c>
      <c r="D210" s="3" t="s">
        <v>69</v>
      </c>
      <c r="E210" s="4">
        <v>35</v>
      </c>
      <c r="F210" s="4">
        <v>5</v>
      </c>
      <c r="G210" s="4" t="s">
        <v>14</v>
      </c>
      <c r="H210" s="4" t="s">
        <v>14</v>
      </c>
      <c r="I210" s="5" t="s">
        <v>70</v>
      </c>
      <c r="J210" s="5" t="s">
        <v>14</v>
      </c>
      <c r="K210" s="5">
        <v>2495</v>
      </c>
      <c r="L210" s="5">
        <v>2509</v>
      </c>
      <c r="M210" s="5" t="str">
        <f>HYPERLINK("http://dx.doi.org/10.1007/s10811-023-03041-9","http://dx.doi.org/10.1007/s10811-023-03041-9")</f>
        <v>http://dx.doi.org/10.1007/s10811-023-03041-9</v>
      </c>
    </row>
    <row r="211" spans="1:13" ht="37.5" x14ac:dyDescent="0.25">
      <c r="A211" s="3" t="s">
        <v>27</v>
      </c>
      <c r="B211" s="4">
        <v>2023</v>
      </c>
      <c r="C211" s="3" t="s">
        <v>28</v>
      </c>
      <c r="D211" s="3" t="s">
        <v>29</v>
      </c>
      <c r="E211" s="4">
        <v>2023</v>
      </c>
      <c r="F211" s="4" t="s">
        <v>14</v>
      </c>
      <c r="G211" s="4" t="s">
        <v>14</v>
      </c>
      <c r="H211" s="4" t="s">
        <v>14</v>
      </c>
      <c r="I211" s="5" t="s">
        <v>14</v>
      </c>
      <c r="J211" s="5" t="s">
        <v>14</v>
      </c>
      <c r="K211" s="5" t="s">
        <v>14</v>
      </c>
      <c r="L211" s="5" t="s">
        <v>14</v>
      </c>
      <c r="M211" s="5" t="str">
        <f>HYPERLINK("http://dx.doi.org/10.1155/2023/5557931","http://dx.doi.org/10.1155/2023/5557931")</f>
        <v>http://dx.doi.org/10.1155/2023/5557931</v>
      </c>
    </row>
    <row r="212" spans="1:13" ht="50" x14ac:dyDescent="0.25">
      <c r="A212" s="3" t="s">
        <v>670</v>
      </c>
      <c r="B212" s="4">
        <v>2023</v>
      </c>
      <c r="C212" s="3" t="s">
        <v>671</v>
      </c>
      <c r="D212" s="3" t="s">
        <v>672</v>
      </c>
      <c r="E212" s="4">
        <v>9</v>
      </c>
      <c r="F212" s="4">
        <v>1</v>
      </c>
      <c r="G212" s="4" t="s">
        <v>14</v>
      </c>
      <c r="H212" s="4" t="s">
        <v>14</v>
      </c>
      <c r="I212" s="5" t="s">
        <v>14</v>
      </c>
      <c r="J212" s="5" t="s">
        <v>14</v>
      </c>
      <c r="K212" s="5" t="s">
        <v>14</v>
      </c>
      <c r="L212" s="5" t="s">
        <v>14</v>
      </c>
      <c r="M212" s="5" t="str">
        <f>HYPERLINK("http://dx.doi.org/10.1080/23311932.2023.2253717","http://dx.doi.org/10.1080/23311932.2023.2253717")</f>
        <v>http://dx.doi.org/10.1080/23311932.2023.2253717</v>
      </c>
    </row>
    <row r="213" spans="1:13" ht="50" x14ac:dyDescent="0.25">
      <c r="A213" s="3" t="s">
        <v>284</v>
      </c>
      <c r="B213" s="4">
        <v>2023</v>
      </c>
      <c r="C213" s="3" t="s">
        <v>285</v>
      </c>
      <c r="D213" s="3" t="s">
        <v>286</v>
      </c>
      <c r="E213" s="4">
        <v>43</v>
      </c>
      <c r="F213" s="4">
        <v>4</v>
      </c>
      <c r="G213" s="4" t="s">
        <v>14</v>
      </c>
      <c r="H213" s="4" t="s">
        <v>14</v>
      </c>
      <c r="I213" s="5" t="s">
        <v>14</v>
      </c>
      <c r="J213" s="5" t="s">
        <v>14</v>
      </c>
      <c r="K213" s="5">
        <v>1243</v>
      </c>
      <c r="L213" s="5">
        <v>1254</v>
      </c>
      <c r="M213" s="5" t="str">
        <f>HYPERLINK("http://dx.doi.org/10.1007/s42690-023-01032-4","http://dx.doi.org/10.1007/s42690-023-01032-4")</f>
        <v>http://dx.doi.org/10.1007/s42690-023-01032-4</v>
      </c>
    </row>
    <row r="214" spans="1:13" ht="50" x14ac:dyDescent="0.25">
      <c r="A214" s="3" t="s">
        <v>280</v>
      </c>
      <c r="B214" s="4">
        <v>2023</v>
      </c>
      <c r="C214" s="3" t="s">
        <v>281</v>
      </c>
      <c r="D214" s="3" t="s">
        <v>19</v>
      </c>
      <c r="E214" s="4">
        <v>8</v>
      </c>
      <c r="F214" s="4">
        <v>12</v>
      </c>
      <c r="G214" s="4" t="s">
        <v>14</v>
      </c>
      <c r="H214" s="4" t="s">
        <v>14</v>
      </c>
      <c r="I214" s="5" t="s">
        <v>14</v>
      </c>
      <c r="J214" s="5" t="s">
        <v>14</v>
      </c>
      <c r="K214" s="5" t="s">
        <v>14</v>
      </c>
      <c r="L214" s="5" t="s">
        <v>14</v>
      </c>
      <c r="M214" s="5" t="str">
        <f>HYPERLINK("http://dx.doi.org/10.3390/fishes8120605","http://dx.doi.org/10.3390/fishes8120605")</f>
        <v>http://dx.doi.org/10.3390/fishes8120605</v>
      </c>
    </row>
    <row r="215" spans="1:13" ht="37.5" x14ac:dyDescent="0.25">
      <c r="A215" s="3" t="s">
        <v>1083</v>
      </c>
      <c r="B215" s="4">
        <v>2023</v>
      </c>
      <c r="C215" s="3" t="s">
        <v>1084</v>
      </c>
      <c r="D215" s="3" t="s">
        <v>49</v>
      </c>
      <c r="E215" s="4">
        <v>9</v>
      </c>
      <c r="F215" s="4">
        <v>7</v>
      </c>
      <c r="G215" s="4" t="s">
        <v>14</v>
      </c>
      <c r="H215" s="4" t="s">
        <v>14</v>
      </c>
      <c r="I215" s="5" t="s">
        <v>14</v>
      </c>
      <c r="J215" s="5" t="s">
        <v>14</v>
      </c>
      <c r="K215" s="5">
        <v>877</v>
      </c>
      <c r="L215" s="5">
        <v>884</v>
      </c>
      <c r="M215" s="5" t="str">
        <f>HYPERLINK("http://dx.doi.org/10.3920/JIFF2022.0113","http://dx.doi.org/10.3920/JIFF2022.0113")</f>
        <v>http://dx.doi.org/10.3920/JIFF2022.0113</v>
      </c>
    </row>
    <row r="216" spans="1:13" ht="50" x14ac:dyDescent="0.25">
      <c r="A216" s="3" t="s">
        <v>654</v>
      </c>
      <c r="B216" s="4">
        <v>2023</v>
      </c>
      <c r="C216" s="3" t="s">
        <v>655</v>
      </c>
      <c r="D216" s="3" t="s">
        <v>656</v>
      </c>
      <c r="E216" s="4">
        <v>13</v>
      </c>
      <c r="F216" s="4">
        <v>2</v>
      </c>
      <c r="G216" s="4" t="s">
        <v>14</v>
      </c>
      <c r="H216" s="4" t="s">
        <v>14</v>
      </c>
      <c r="I216" s="5" t="s">
        <v>14</v>
      </c>
      <c r="J216" s="5" t="s">
        <v>14</v>
      </c>
      <c r="K216" s="5" t="s">
        <v>14</v>
      </c>
      <c r="L216" s="5" t="s">
        <v>14</v>
      </c>
      <c r="M216" s="5" t="str">
        <f>HYPERLINK("http://dx.doi.org/10.3390/life13020594","http://dx.doi.org/10.3390/life13020594")</f>
        <v>http://dx.doi.org/10.3390/life13020594</v>
      </c>
    </row>
    <row r="217" spans="1:13" ht="37.5" x14ac:dyDescent="0.25">
      <c r="A217" s="3" t="s">
        <v>1006</v>
      </c>
      <c r="B217" s="4">
        <v>2023</v>
      </c>
      <c r="C217" s="3" t="s">
        <v>1007</v>
      </c>
      <c r="D217" s="3" t="s">
        <v>16</v>
      </c>
      <c r="E217" s="4">
        <v>574</v>
      </c>
      <c r="F217" s="4" t="s">
        <v>14</v>
      </c>
      <c r="G217" s="4" t="s">
        <v>14</v>
      </c>
      <c r="H217" s="4" t="s">
        <v>14</v>
      </c>
      <c r="I217" s="5" t="s">
        <v>14</v>
      </c>
      <c r="J217" s="5" t="s">
        <v>14</v>
      </c>
      <c r="K217" s="5" t="s">
        <v>14</v>
      </c>
      <c r="L217" s="5" t="s">
        <v>14</v>
      </c>
      <c r="M217" s="5" t="str">
        <f>HYPERLINK("http://dx.doi.org/10.1016/j.aquaculture.2023.739621","http://dx.doi.org/10.1016/j.aquaculture.2023.739621")</f>
        <v>http://dx.doi.org/10.1016/j.aquaculture.2023.739621</v>
      </c>
    </row>
    <row r="218" spans="1:13" ht="62.5" x14ac:dyDescent="0.25">
      <c r="A218" s="3" t="s">
        <v>282</v>
      </c>
      <c r="B218" s="4">
        <v>2023</v>
      </c>
      <c r="C218" s="3" t="s">
        <v>283</v>
      </c>
      <c r="D218" s="3" t="s">
        <v>16</v>
      </c>
      <c r="E218" s="4">
        <v>575</v>
      </c>
      <c r="F218" s="4" t="s">
        <v>14</v>
      </c>
      <c r="G218" s="4" t="s">
        <v>14</v>
      </c>
      <c r="H218" s="4" t="s">
        <v>14</v>
      </c>
      <c r="I218" s="5" t="s">
        <v>14</v>
      </c>
      <c r="J218" s="5" t="s">
        <v>14</v>
      </c>
      <c r="K218" s="5" t="s">
        <v>14</v>
      </c>
      <c r="L218" s="5" t="s">
        <v>14</v>
      </c>
      <c r="M218" s="5" t="str">
        <f>HYPERLINK("http://dx.doi.org/10.1016/j.aquaculture.2023.739811","http://dx.doi.org/10.1016/j.aquaculture.2023.739811")</f>
        <v>http://dx.doi.org/10.1016/j.aquaculture.2023.739811</v>
      </c>
    </row>
    <row r="219" spans="1:13" ht="62.5" x14ac:dyDescent="0.25">
      <c r="A219" s="3" t="s">
        <v>874</v>
      </c>
      <c r="B219" s="4">
        <v>2023</v>
      </c>
      <c r="C219" s="3" t="s">
        <v>875</v>
      </c>
      <c r="D219" s="3" t="s">
        <v>139</v>
      </c>
      <c r="E219" s="4">
        <v>13</v>
      </c>
      <c r="F219" s="4">
        <v>1</v>
      </c>
      <c r="G219" s="4" t="s">
        <v>14</v>
      </c>
      <c r="H219" s="4" t="s">
        <v>14</v>
      </c>
      <c r="I219" s="5" t="s">
        <v>14</v>
      </c>
      <c r="J219" s="5" t="s">
        <v>14</v>
      </c>
      <c r="K219" s="5" t="s">
        <v>14</v>
      </c>
      <c r="L219" s="5" t="s">
        <v>14</v>
      </c>
      <c r="M219" s="5" t="str">
        <f>HYPERLINK("http://dx.doi.org/10.3390/ani13010173","http://dx.doi.org/10.3390/ani13010173")</f>
        <v>http://dx.doi.org/10.3390/ani13010173</v>
      </c>
    </row>
    <row r="220" spans="1:13" ht="25" x14ac:dyDescent="0.25">
      <c r="A220" s="3" t="s">
        <v>22</v>
      </c>
      <c r="B220" s="4">
        <v>2023</v>
      </c>
      <c r="C220" s="3" t="s">
        <v>23</v>
      </c>
      <c r="D220" s="3" t="s">
        <v>16</v>
      </c>
      <c r="E220" s="4">
        <v>567</v>
      </c>
      <c r="F220" s="4" t="s">
        <v>14</v>
      </c>
      <c r="G220" s="4" t="s">
        <v>14</v>
      </c>
      <c r="H220" s="4" t="s">
        <v>14</v>
      </c>
      <c r="I220" s="5" t="s">
        <v>14</v>
      </c>
      <c r="J220" s="5" t="s">
        <v>14</v>
      </c>
      <c r="K220" s="5" t="s">
        <v>14</v>
      </c>
      <c r="L220" s="5" t="s">
        <v>14</v>
      </c>
      <c r="M220" s="5" t="str">
        <f>HYPERLINK("http://dx.doi.org/10.1016/j.aquaculture.2023.739256","http://dx.doi.org/10.1016/j.aquaculture.2023.739256")</f>
        <v>http://dx.doi.org/10.1016/j.aquaculture.2023.739256</v>
      </c>
    </row>
    <row r="221" spans="1:13" ht="62.5" x14ac:dyDescent="0.25">
      <c r="A221" s="3" t="s">
        <v>1110</v>
      </c>
      <c r="B221" s="4">
        <v>2023</v>
      </c>
      <c r="C221" s="3" t="s">
        <v>1111</v>
      </c>
      <c r="D221" s="3" t="s">
        <v>16</v>
      </c>
      <c r="E221" s="4">
        <v>575</v>
      </c>
      <c r="F221" s="4" t="s">
        <v>14</v>
      </c>
      <c r="G221" s="4" t="s">
        <v>14</v>
      </c>
      <c r="H221" s="4" t="s">
        <v>14</v>
      </c>
      <c r="I221" s="5" t="s">
        <v>14</v>
      </c>
      <c r="J221" s="5" t="s">
        <v>14</v>
      </c>
      <c r="K221" s="5" t="s">
        <v>14</v>
      </c>
      <c r="L221" s="5" t="s">
        <v>14</v>
      </c>
      <c r="M221" s="5" t="str">
        <f>HYPERLINK("http://dx.doi.org/10.1016/j.aquaculture.2023.739742","http://dx.doi.org/10.1016/j.aquaculture.2023.739742")</f>
        <v>http://dx.doi.org/10.1016/j.aquaculture.2023.739742</v>
      </c>
    </row>
    <row r="222" spans="1:13" ht="37.5" x14ac:dyDescent="0.25">
      <c r="A222" s="3" t="s">
        <v>1052</v>
      </c>
      <c r="B222" s="4">
        <v>2023</v>
      </c>
      <c r="C222" s="3" t="s">
        <v>1053</v>
      </c>
      <c r="D222" s="3" t="s">
        <v>154</v>
      </c>
      <c r="E222" s="4">
        <v>13</v>
      </c>
      <c r="F222" s="4">
        <v>1</v>
      </c>
      <c r="G222" s="4" t="s">
        <v>14</v>
      </c>
      <c r="H222" s="4" t="s">
        <v>14</v>
      </c>
      <c r="I222" s="5" t="s">
        <v>14</v>
      </c>
      <c r="J222" s="5" t="s">
        <v>14</v>
      </c>
      <c r="K222" s="5" t="s">
        <v>14</v>
      </c>
      <c r="L222" s="5" t="s">
        <v>14</v>
      </c>
      <c r="M222" s="5" t="str">
        <f>HYPERLINK("http://dx.doi.org/10.1038/s41598-023-46809-2","http://dx.doi.org/10.1038/s41598-023-46809-2")</f>
        <v>http://dx.doi.org/10.1038/s41598-023-46809-2</v>
      </c>
    </row>
    <row r="223" spans="1:13" ht="50" x14ac:dyDescent="0.25">
      <c r="A223" s="3" t="s">
        <v>1008</v>
      </c>
      <c r="B223" s="4">
        <v>2023</v>
      </c>
      <c r="C223" s="3" t="s">
        <v>1009</v>
      </c>
      <c r="D223" s="3" t="s">
        <v>29</v>
      </c>
      <c r="E223" s="4">
        <v>2023</v>
      </c>
      <c r="F223" s="4" t="s">
        <v>14</v>
      </c>
      <c r="G223" s="4" t="s">
        <v>14</v>
      </c>
      <c r="H223" s="4" t="s">
        <v>14</v>
      </c>
      <c r="I223" s="5" t="s">
        <v>14</v>
      </c>
      <c r="J223" s="5" t="s">
        <v>14</v>
      </c>
      <c r="K223" s="5" t="s">
        <v>14</v>
      </c>
      <c r="L223" s="5" t="s">
        <v>14</v>
      </c>
      <c r="M223" s="5" t="str">
        <f>HYPERLINK("http://dx.doi.org/10.1155/2023/6572421","http://dx.doi.org/10.1155/2023/6572421")</f>
        <v>http://dx.doi.org/10.1155/2023/6572421</v>
      </c>
    </row>
    <row r="224" spans="1:13" ht="37.5" x14ac:dyDescent="0.25">
      <c r="A224" s="3" t="s">
        <v>1067</v>
      </c>
      <c r="B224" s="4">
        <v>2023</v>
      </c>
      <c r="C224" s="3" t="s">
        <v>1068</v>
      </c>
      <c r="D224" s="3" t="s">
        <v>1069</v>
      </c>
      <c r="E224" s="4">
        <v>46</v>
      </c>
      <c r="F224" s="4">
        <v>1</v>
      </c>
      <c r="G224" s="4" t="s">
        <v>14</v>
      </c>
      <c r="H224" s="4" t="s">
        <v>14</v>
      </c>
      <c r="I224" s="5" t="s">
        <v>14</v>
      </c>
      <c r="J224" s="5" t="s">
        <v>14</v>
      </c>
      <c r="K224" s="5">
        <v>153</v>
      </c>
      <c r="L224" s="5">
        <v>176</v>
      </c>
      <c r="M224" s="5" t="str">
        <f>HYPERLINK("http://dx.doi.org/10.47836/pjtas.46.1.09","http://dx.doi.org/10.47836/pjtas.46.1.09")</f>
        <v>http://dx.doi.org/10.47836/pjtas.46.1.09</v>
      </c>
    </row>
    <row r="225" spans="1:13" ht="37.5" x14ac:dyDescent="0.25">
      <c r="A225" s="3" t="s">
        <v>726</v>
      </c>
      <c r="B225" s="4">
        <v>2023</v>
      </c>
      <c r="C225" s="3" t="s">
        <v>727</v>
      </c>
      <c r="D225" s="3" t="s">
        <v>728</v>
      </c>
      <c r="E225" s="4">
        <v>22</v>
      </c>
      <c r="F225" s="4">
        <v>6</v>
      </c>
      <c r="G225" s="4" t="s">
        <v>14</v>
      </c>
      <c r="H225" s="4" t="s">
        <v>14</v>
      </c>
      <c r="I225" s="5" t="s">
        <v>14</v>
      </c>
      <c r="J225" s="5" t="s">
        <v>14</v>
      </c>
      <c r="K225" s="5">
        <v>1228</v>
      </c>
      <c r="L225" s="5">
        <v>1264</v>
      </c>
      <c r="M225" s="5" t="str">
        <f>HYPERLINK("http://dx.doi.org/10.22092/ijfs.2024.130761","http://dx.doi.org/10.22092/ijfs.2024.130761")</f>
        <v>http://dx.doi.org/10.22092/ijfs.2024.130761</v>
      </c>
    </row>
    <row r="226" spans="1:13" ht="50" x14ac:dyDescent="0.25">
      <c r="A226" s="3" t="s">
        <v>513</v>
      </c>
      <c r="B226" s="4">
        <v>2023</v>
      </c>
      <c r="C226" s="3" t="s">
        <v>514</v>
      </c>
      <c r="D226" s="3" t="s">
        <v>44</v>
      </c>
      <c r="E226" s="4">
        <v>15</v>
      </c>
      <c r="F226" s="4">
        <v>9</v>
      </c>
      <c r="G226" s="4" t="s">
        <v>14</v>
      </c>
      <c r="H226" s="4" t="s">
        <v>14</v>
      </c>
      <c r="I226" s="5" t="s">
        <v>14</v>
      </c>
      <c r="J226" s="5" t="s">
        <v>14</v>
      </c>
      <c r="K226" s="5" t="s">
        <v>14</v>
      </c>
      <c r="L226" s="5" t="s">
        <v>14</v>
      </c>
      <c r="M226" s="5" t="str">
        <f>HYPERLINK("http://dx.doi.org/10.3390/su15097374","http://dx.doi.org/10.3390/su15097374")</f>
        <v>http://dx.doi.org/10.3390/su15097374</v>
      </c>
    </row>
    <row r="227" spans="1:13" ht="37.5" x14ac:dyDescent="0.25">
      <c r="A227" s="3" t="s">
        <v>706</v>
      </c>
      <c r="B227" s="4">
        <v>2023</v>
      </c>
      <c r="C227" s="3" t="s">
        <v>707</v>
      </c>
      <c r="D227" s="3" t="s">
        <v>49</v>
      </c>
      <c r="E227" s="4">
        <v>9</v>
      </c>
      <c r="F227" s="4">
        <v>7</v>
      </c>
      <c r="G227" s="4" t="s">
        <v>14</v>
      </c>
      <c r="H227" s="4" t="s">
        <v>14</v>
      </c>
      <c r="I227" s="5" t="s">
        <v>14</v>
      </c>
      <c r="J227" s="5" t="s">
        <v>14</v>
      </c>
      <c r="K227" s="5">
        <v>919</v>
      </c>
      <c r="L227" s="5">
        <v>934</v>
      </c>
      <c r="M227" s="5" t="str">
        <f>HYPERLINK("http://dx.doi.org/10.3920/JIFF2022.0132","http://dx.doi.org/10.3920/JIFF2022.0132")</f>
        <v>http://dx.doi.org/10.3920/JIFF2022.0132</v>
      </c>
    </row>
    <row r="228" spans="1:13" ht="37.5" x14ac:dyDescent="0.25">
      <c r="A228" s="3" t="s">
        <v>64</v>
      </c>
      <c r="B228" s="4">
        <v>2023</v>
      </c>
      <c r="C228" s="3" t="s">
        <v>65</v>
      </c>
      <c r="D228" s="3" t="s">
        <v>66</v>
      </c>
      <c r="E228" s="4" t="s">
        <v>14</v>
      </c>
      <c r="F228" s="4" t="s">
        <v>14</v>
      </c>
      <c r="G228" s="4" t="s">
        <v>14</v>
      </c>
      <c r="H228" s="4" t="s">
        <v>14</v>
      </c>
      <c r="I228" s="5" t="s">
        <v>14</v>
      </c>
      <c r="J228" s="5" t="s">
        <v>14</v>
      </c>
      <c r="K228" s="5" t="s">
        <v>14</v>
      </c>
      <c r="L228" s="5" t="s">
        <v>14</v>
      </c>
      <c r="M228" s="5" t="str">
        <f>HYPERLINK("http://dx.doi.org/10.1007/s11356-023-29068-6","http://dx.doi.org/10.1007/s11356-023-29068-6")</f>
        <v>http://dx.doi.org/10.1007/s11356-023-29068-6</v>
      </c>
    </row>
    <row r="229" spans="1:13" ht="37.5" x14ac:dyDescent="0.25">
      <c r="A229" s="3" t="s">
        <v>235</v>
      </c>
      <c r="B229" s="4">
        <v>2023</v>
      </c>
      <c r="C229" s="3" t="s">
        <v>236</v>
      </c>
      <c r="D229" s="3" t="s">
        <v>237</v>
      </c>
      <c r="E229" s="4">
        <v>17</v>
      </c>
      <c r="F229" s="4" t="s">
        <v>14</v>
      </c>
      <c r="G229" s="4" t="s">
        <v>14</v>
      </c>
      <c r="H229" s="4">
        <v>2</v>
      </c>
      <c r="I229" s="5" t="s">
        <v>14</v>
      </c>
      <c r="J229" s="5" t="s">
        <v>14</v>
      </c>
      <c r="K229" s="5" t="s">
        <v>14</v>
      </c>
      <c r="L229" s="5" t="s">
        <v>14</v>
      </c>
      <c r="M229" s="5" t="str">
        <f>HYPERLINK("http://dx.doi.org/10.1016/j.animal.2023.100904","http://dx.doi.org/10.1016/j.animal.2023.100904")</f>
        <v>http://dx.doi.org/10.1016/j.animal.2023.100904</v>
      </c>
    </row>
    <row r="230" spans="1:13" ht="62.5" x14ac:dyDescent="0.25">
      <c r="A230" s="3" t="s">
        <v>664</v>
      </c>
      <c r="B230" s="4">
        <v>2023</v>
      </c>
      <c r="C230" s="3" t="s">
        <v>665</v>
      </c>
      <c r="D230" s="3" t="s">
        <v>97</v>
      </c>
      <c r="E230" s="4">
        <v>70</v>
      </c>
      <c r="F230" s="4">
        <v>1</v>
      </c>
      <c r="G230" s="4" t="s">
        <v>14</v>
      </c>
      <c r="H230" s="4" t="s">
        <v>14</v>
      </c>
      <c r="I230" s="5" t="s">
        <v>14</v>
      </c>
      <c r="J230" s="5" t="s">
        <v>14</v>
      </c>
      <c r="K230" s="5">
        <v>103</v>
      </c>
      <c r="L230" s="5">
        <v>110</v>
      </c>
      <c r="M230" s="5" t="str">
        <f>HYPERLINK("http://dx.doi.org/10.21077/ijf.2023.70.1.121903-15","http://dx.doi.org/10.21077/ijf.2023.70.1.121903-15")</f>
        <v>http://dx.doi.org/10.21077/ijf.2023.70.1.121903-15</v>
      </c>
    </row>
    <row r="231" spans="1:13" ht="50" x14ac:dyDescent="0.25">
      <c r="A231" s="3" t="s">
        <v>491</v>
      </c>
      <c r="B231" s="4">
        <v>2023</v>
      </c>
      <c r="C231" s="3" t="s">
        <v>492</v>
      </c>
      <c r="D231" s="3" t="s">
        <v>60</v>
      </c>
      <c r="E231" s="4">
        <v>12</v>
      </c>
      <c r="F231" s="4" t="s">
        <v>14</v>
      </c>
      <c r="G231" s="4" t="s">
        <v>14</v>
      </c>
      <c r="H231" s="4" t="s">
        <v>14</v>
      </c>
      <c r="I231" s="5" t="s">
        <v>14</v>
      </c>
      <c r="J231" s="5" t="s">
        <v>14</v>
      </c>
      <c r="K231" s="5">
        <v>7</v>
      </c>
      <c r="L231" s="5">
        <v>19</v>
      </c>
      <c r="M231" s="5" t="str">
        <f>HYPERLINK("http://dx.doi.org/10.1016/j.aninu.2022.06.022","http://dx.doi.org/10.1016/j.aninu.2022.06.022")</f>
        <v>http://dx.doi.org/10.1016/j.aninu.2022.06.022</v>
      </c>
    </row>
    <row r="232" spans="1:13" ht="37.5" x14ac:dyDescent="0.25">
      <c r="A232" s="3" t="s">
        <v>517</v>
      </c>
      <c r="B232" s="4">
        <v>2023</v>
      </c>
      <c r="C232" s="3" t="s">
        <v>518</v>
      </c>
      <c r="D232" s="3" t="s">
        <v>139</v>
      </c>
      <c r="E232" s="4">
        <v>13</v>
      </c>
      <c r="F232" s="4">
        <v>24</v>
      </c>
      <c r="G232" s="4" t="s">
        <v>14</v>
      </c>
      <c r="H232" s="4" t="s">
        <v>14</v>
      </c>
      <c r="I232" s="5" t="s">
        <v>14</v>
      </c>
      <c r="J232" s="5" t="s">
        <v>14</v>
      </c>
      <c r="K232" s="5" t="s">
        <v>14</v>
      </c>
      <c r="L232" s="5" t="s">
        <v>14</v>
      </c>
      <c r="M232" s="5" t="str">
        <f>HYPERLINK("http://dx.doi.org/10.3390/ani13243816","http://dx.doi.org/10.3390/ani13243816")</f>
        <v>http://dx.doi.org/10.3390/ani13243816</v>
      </c>
    </row>
    <row r="233" spans="1:13" ht="37.5" x14ac:dyDescent="0.25">
      <c r="A233" s="3" t="s">
        <v>1070</v>
      </c>
      <c r="B233" s="4">
        <v>2023</v>
      </c>
      <c r="C233" s="3" t="s">
        <v>1071</v>
      </c>
      <c r="D233" s="3" t="s">
        <v>19</v>
      </c>
      <c r="E233" s="4">
        <v>8</v>
      </c>
      <c r="F233" s="4">
        <v>6</v>
      </c>
      <c r="G233" s="4" t="s">
        <v>14</v>
      </c>
      <c r="H233" s="4" t="s">
        <v>14</v>
      </c>
      <c r="I233" s="5" t="s">
        <v>14</v>
      </c>
      <c r="J233" s="5" t="s">
        <v>14</v>
      </c>
      <c r="K233" s="5" t="s">
        <v>14</v>
      </c>
      <c r="L233" s="5" t="s">
        <v>14</v>
      </c>
      <c r="M233" s="5" t="str">
        <f>HYPERLINK("http://dx.doi.org/10.3390/fishes8060330","http://dx.doi.org/10.3390/fishes8060330")</f>
        <v>http://dx.doi.org/10.3390/fishes8060330</v>
      </c>
    </row>
    <row r="234" spans="1:13" ht="37.5" x14ac:dyDescent="0.25">
      <c r="A234" s="3" t="s">
        <v>749</v>
      </c>
      <c r="B234" s="4">
        <v>2023</v>
      </c>
      <c r="C234" s="3" t="s">
        <v>750</v>
      </c>
      <c r="D234" s="3" t="s">
        <v>16</v>
      </c>
      <c r="E234" s="4">
        <v>563</v>
      </c>
      <c r="F234" s="4" t="s">
        <v>14</v>
      </c>
      <c r="G234" s="4">
        <v>2</v>
      </c>
      <c r="H234" s="4" t="s">
        <v>14</v>
      </c>
      <c r="I234" s="5" t="s">
        <v>14</v>
      </c>
      <c r="J234" s="5" t="s">
        <v>14</v>
      </c>
      <c r="K234" s="5" t="s">
        <v>14</v>
      </c>
      <c r="L234" s="5" t="s">
        <v>14</v>
      </c>
      <c r="M234" s="5" t="str">
        <f>HYPERLINK("http://dx.doi.org/10.1016/j.aquaculture.2022.738912","http://dx.doi.org/10.1016/j.aquaculture.2022.738912")</f>
        <v>http://dx.doi.org/10.1016/j.aquaculture.2022.738912</v>
      </c>
    </row>
    <row r="235" spans="1:13" x14ac:dyDescent="0.25">
      <c r="A235" s="3" t="s">
        <v>1022</v>
      </c>
      <c r="B235" s="4">
        <v>2023</v>
      </c>
      <c r="C235" s="3" t="s">
        <v>1023</v>
      </c>
      <c r="D235" s="3" t="s">
        <v>463</v>
      </c>
      <c r="E235" s="4">
        <v>63</v>
      </c>
      <c r="F235" s="4">
        <v>18</v>
      </c>
      <c r="G235" s="4" t="s">
        <v>14</v>
      </c>
      <c r="H235" s="4" t="s">
        <v>14</v>
      </c>
      <c r="I235" s="5" t="s">
        <v>70</v>
      </c>
      <c r="J235" s="5" t="s">
        <v>14</v>
      </c>
      <c r="K235" s="5">
        <v>1887</v>
      </c>
      <c r="L235" s="5">
        <v>1898</v>
      </c>
      <c r="M235" s="5" t="str">
        <f>HYPERLINK("http://dx.doi.org/10.1071/AN23078","http://dx.doi.org/10.1071/AN23078")</f>
        <v>http://dx.doi.org/10.1071/AN23078</v>
      </c>
    </row>
    <row r="236" spans="1:13" ht="25" x14ac:dyDescent="0.25">
      <c r="A236" s="3" t="s">
        <v>319</v>
      </c>
      <c r="B236" s="4">
        <v>2023</v>
      </c>
      <c r="C236" s="3" t="s">
        <v>320</v>
      </c>
      <c r="D236" s="3" t="s">
        <v>297</v>
      </c>
      <c r="E236" s="4">
        <v>305</v>
      </c>
      <c r="F236" s="4" t="s">
        <v>14</v>
      </c>
      <c r="G236" s="4" t="s">
        <v>14</v>
      </c>
      <c r="H236" s="4" t="s">
        <v>14</v>
      </c>
      <c r="I236" s="5" t="s">
        <v>14</v>
      </c>
      <c r="J236" s="5" t="s">
        <v>14</v>
      </c>
      <c r="K236" s="5" t="s">
        <v>14</v>
      </c>
      <c r="L236" s="5" t="s">
        <v>14</v>
      </c>
      <c r="M236" s="5" t="str">
        <f>HYPERLINK("http://dx.doi.org/10.1016/j.anifeedsci.2023.115761","http://dx.doi.org/10.1016/j.anifeedsci.2023.115761")</f>
        <v>http://dx.doi.org/10.1016/j.anifeedsci.2023.115761</v>
      </c>
    </row>
    <row r="237" spans="1:13" ht="37.5" x14ac:dyDescent="0.25">
      <c r="A237" s="3" t="s">
        <v>114</v>
      </c>
      <c r="B237" s="4">
        <v>2023</v>
      </c>
      <c r="C237" s="3" t="s">
        <v>115</v>
      </c>
      <c r="D237" s="3" t="s">
        <v>32</v>
      </c>
      <c r="E237" s="4">
        <v>23</v>
      </c>
      <c r="F237" s="4">
        <v>3</v>
      </c>
      <c r="G237" s="4" t="s">
        <v>14</v>
      </c>
      <c r="H237" s="4" t="s">
        <v>14</v>
      </c>
      <c r="I237" s="5" t="s">
        <v>14</v>
      </c>
      <c r="J237" s="5" t="s">
        <v>14</v>
      </c>
      <c r="K237" s="5">
        <v>877</v>
      </c>
      <c r="L237" s="5">
        <v>886</v>
      </c>
      <c r="M237" s="5" t="str">
        <f>HYPERLINK("http://dx.doi.org/10.2478/aoas-2023-0047","http://dx.doi.org/10.2478/aoas-2023-0047")</f>
        <v>http://dx.doi.org/10.2478/aoas-2023-0047</v>
      </c>
    </row>
    <row r="238" spans="1:13" ht="25" x14ac:dyDescent="0.25">
      <c r="A238" s="3" t="s">
        <v>880</v>
      </c>
      <c r="B238" s="4">
        <v>2023</v>
      </c>
      <c r="C238" s="3" t="s">
        <v>881</v>
      </c>
      <c r="D238" s="3" t="s">
        <v>882</v>
      </c>
      <c r="E238" s="4">
        <v>1</v>
      </c>
      <c r="F238" s="4" t="s">
        <v>14</v>
      </c>
      <c r="G238" s="4" t="s">
        <v>14</v>
      </c>
      <c r="H238" s="4" t="s">
        <v>14</v>
      </c>
      <c r="I238" s="5" t="s">
        <v>14</v>
      </c>
      <c r="J238" s="5" t="s">
        <v>14</v>
      </c>
      <c r="K238" s="5">
        <v>1180</v>
      </c>
      <c r="L238" s="5">
        <v>1187</v>
      </c>
      <c r="M238" s="5" t="str">
        <f>HYPERLINK("http://dx.doi.org/10.1016/j.foohum.2023.09.011; 10.1016/j.foohum.2023.09.011","http://dx.doi.org/10.1016/j.foohum.2023.09.011; 10.1016/j.foohum.2023.09.011")</f>
        <v>http://dx.doi.org/10.1016/j.foohum.2023.09.011; 10.1016/j.foohum.2023.09.011</v>
      </c>
    </row>
    <row r="239" spans="1:13" ht="50" x14ac:dyDescent="0.25">
      <c r="A239" s="3" t="s">
        <v>256</v>
      </c>
      <c r="B239" s="4">
        <v>2023</v>
      </c>
      <c r="C239" s="3" t="s">
        <v>257</v>
      </c>
      <c r="D239" s="3" t="s">
        <v>139</v>
      </c>
      <c r="E239" s="4">
        <v>13</v>
      </c>
      <c r="F239" s="4">
        <v>4</v>
      </c>
      <c r="G239" s="4" t="s">
        <v>14</v>
      </c>
      <c r="H239" s="4" t="s">
        <v>14</v>
      </c>
      <c r="I239" s="5" t="s">
        <v>14</v>
      </c>
      <c r="J239" s="5" t="s">
        <v>14</v>
      </c>
      <c r="K239" s="5" t="s">
        <v>14</v>
      </c>
      <c r="L239" s="5" t="s">
        <v>14</v>
      </c>
      <c r="M239" s="5" t="str">
        <f>HYPERLINK("http://dx.doi.org/10.3390/ani13040715","http://dx.doi.org/10.3390/ani13040715")</f>
        <v>http://dx.doi.org/10.3390/ani13040715</v>
      </c>
    </row>
    <row r="240" spans="1:13" ht="50" x14ac:dyDescent="0.25">
      <c r="A240" s="3" t="s">
        <v>648</v>
      </c>
      <c r="B240" s="4">
        <v>2023</v>
      </c>
      <c r="C240" s="3" t="s">
        <v>649</v>
      </c>
      <c r="D240" s="3" t="s">
        <v>139</v>
      </c>
      <c r="E240" s="4">
        <v>13</v>
      </c>
      <c r="F240" s="4">
        <v>12</v>
      </c>
      <c r="G240" s="4" t="s">
        <v>14</v>
      </c>
      <c r="H240" s="4" t="s">
        <v>14</v>
      </c>
      <c r="I240" s="5" t="s">
        <v>14</v>
      </c>
      <c r="J240" s="5" t="s">
        <v>14</v>
      </c>
      <c r="K240" s="5" t="s">
        <v>14</v>
      </c>
      <c r="L240" s="5" t="s">
        <v>14</v>
      </c>
      <c r="M240" s="5" t="str">
        <f>HYPERLINK("http://dx.doi.org/10.3390/ani13121921","http://dx.doi.org/10.3390/ani13121921")</f>
        <v>http://dx.doi.org/10.3390/ani13121921</v>
      </c>
    </row>
    <row r="241" spans="1:13" ht="37.5" x14ac:dyDescent="0.25">
      <c r="A241" s="3" t="s">
        <v>650</v>
      </c>
      <c r="B241" s="4">
        <v>2023</v>
      </c>
      <c r="C241" s="3" t="s">
        <v>651</v>
      </c>
      <c r="D241" s="3" t="s">
        <v>139</v>
      </c>
      <c r="E241" s="4">
        <v>13</v>
      </c>
      <c r="F241" s="4">
        <v>16</v>
      </c>
      <c r="G241" s="4" t="s">
        <v>14</v>
      </c>
      <c r="H241" s="4" t="s">
        <v>14</v>
      </c>
      <c r="I241" s="5" t="s">
        <v>14</v>
      </c>
      <c r="J241" s="5" t="s">
        <v>14</v>
      </c>
      <c r="K241" s="5" t="s">
        <v>14</v>
      </c>
      <c r="L241" s="5" t="s">
        <v>14</v>
      </c>
      <c r="M241" s="5" t="str">
        <f>HYPERLINK("http://dx.doi.org/10.3390/ani13162629","http://dx.doi.org/10.3390/ani13162629")</f>
        <v>http://dx.doi.org/10.3390/ani13162629</v>
      </c>
    </row>
    <row r="242" spans="1:13" ht="25" x14ac:dyDescent="0.25">
      <c r="A242" s="3" t="s">
        <v>39</v>
      </c>
      <c r="B242" s="4">
        <v>2022</v>
      </c>
      <c r="C242" s="3" t="s">
        <v>40</v>
      </c>
      <c r="D242" s="3" t="s">
        <v>41</v>
      </c>
      <c r="E242" s="4">
        <v>26</v>
      </c>
      <c r="F242" s="4" t="s">
        <v>14</v>
      </c>
      <c r="G242" s="4" t="s">
        <v>14</v>
      </c>
      <c r="H242" s="4" t="s">
        <v>14</v>
      </c>
      <c r="I242" s="5" t="s">
        <v>14</v>
      </c>
      <c r="J242" s="5" t="s">
        <v>14</v>
      </c>
      <c r="K242" s="5" t="s">
        <v>14</v>
      </c>
      <c r="L242" s="5" t="s">
        <v>14</v>
      </c>
      <c r="M242" s="5" t="str">
        <f>HYPERLINK("http://dx.doi.org/10.1016/j.aqrep.2022.101316","http://dx.doi.org/10.1016/j.aqrep.2022.101316")</f>
        <v>http://dx.doi.org/10.1016/j.aqrep.2022.101316</v>
      </c>
    </row>
    <row r="243" spans="1:13" ht="25" x14ac:dyDescent="0.25">
      <c r="A243" s="3" t="s">
        <v>39</v>
      </c>
      <c r="B243" s="4">
        <v>2022</v>
      </c>
      <c r="C243" s="3" t="s">
        <v>48</v>
      </c>
      <c r="D243" s="3" t="s">
        <v>41</v>
      </c>
      <c r="E243" s="4">
        <v>26</v>
      </c>
      <c r="F243" s="4" t="s">
        <v>14</v>
      </c>
      <c r="G243" s="4" t="s">
        <v>14</v>
      </c>
      <c r="H243" s="4" t="s">
        <v>14</v>
      </c>
      <c r="I243" s="5" t="s">
        <v>14</v>
      </c>
      <c r="J243" s="5" t="s">
        <v>14</v>
      </c>
      <c r="K243" s="5" t="s">
        <v>14</v>
      </c>
      <c r="L243" s="5" t="s">
        <v>14</v>
      </c>
      <c r="M243" s="5" t="str">
        <f>HYPERLINK("http://dx.doi.org/10.1016/j.aqrep.2022.101317","http://dx.doi.org/10.1016/j.aqrep.2022.101317")</f>
        <v>http://dx.doi.org/10.1016/j.aqrep.2022.101317</v>
      </c>
    </row>
    <row r="244" spans="1:13" ht="37.5" x14ac:dyDescent="0.25">
      <c r="A244" s="3" t="s">
        <v>589</v>
      </c>
      <c r="B244" s="4">
        <v>2022</v>
      </c>
      <c r="C244" s="3" t="s">
        <v>590</v>
      </c>
      <c r="D244" s="3" t="s">
        <v>591</v>
      </c>
      <c r="E244" s="4">
        <v>10</v>
      </c>
      <c r="F244" s="4">
        <v>2</v>
      </c>
      <c r="G244" s="4" t="s">
        <v>14</v>
      </c>
      <c r="H244" s="4" t="s">
        <v>14</v>
      </c>
      <c r="I244" s="5" t="s">
        <v>14</v>
      </c>
      <c r="J244" s="5" t="s">
        <v>14</v>
      </c>
      <c r="K244" s="5" t="s">
        <v>14</v>
      </c>
      <c r="L244" s="5" t="s">
        <v>14</v>
      </c>
      <c r="M244" s="5" t="str">
        <f>HYPERLINK("http://dx.doi.org/10.17017/j.fish.324","http://dx.doi.org/10.17017/j.fish.324")</f>
        <v>http://dx.doi.org/10.17017/j.fish.324</v>
      </c>
    </row>
    <row r="245" spans="1:13" ht="62.5" x14ac:dyDescent="0.25">
      <c r="A245" s="3" t="s">
        <v>73</v>
      </c>
      <c r="B245" s="4">
        <v>2022</v>
      </c>
      <c r="C245" s="3" t="s">
        <v>74</v>
      </c>
      <c r="D245" s="3" t="s">
        <v>75</v>
      </c>
      <c r="E245" s="4">
        <v>14</v>
      </c>
      <c r="F245" s="4">
        <v>4</v>
      </c>
      <c r="G245" s="4" t="s">
        <v>14</v>
      </c>
      <c r="H245" s="4" t="s">
        <v>14</v>
      </c>
      <c r="I245" s="5" t="s">
        <v>14</v>
      </c>
      <c r="J245" s="5" t="s">
        <v>14</v>
      </c>
      <c r="K245" s="5">
        <v>1790</v>
      </c>
      <c r="L245" s="5">
        <v>1812</v>
      </c>
      <c r="M245" s="5" t="str">
        <f>HYPERLINK("http://dx.doi.org/10.1111/raq.12673","http://dx.doi.org/10.1111/raq.12673")</f>
        <v>http://dx.doi.org/10.1111/raq.12673</v>
      </c>
    </row>
    <row r="246" spans="1:13" ht="25" x14ac:dyDescent="0.25">
      <c r="A246" s="3" t="s">
        <v>878</v>
      </c>
      <c r="B246" s="4">
        <v>2022</v>
      </c>
      <c r="C246" s="3" t="s">
        <v>879</v>
      </c>
      <c r="D246" s="3" t="s">
        <v>139</v>
      </c>
      <c r="E246" s="4">
        <v>12</v>
      </c>
      <c r="F246" s="4">
        <v>9</v>
      </c>
      <c r="G246" s="4" t="s">
        <v>14</v>
      </c>
      <c r="H246" s="4" t="s">
        <v>14</v>
      </c>
      <c r="I246" s="5" t="s">
        <v>14</v>
      </c>
      <c r="J246" s="5" t="s">
        <v>14</v>
      </c>
      <c r="K246" s="5" t="s">
        <v>14</v>
      </c>
      <c r="L246" s="5" t="s">
        <v>14</v>
      </c>
      <c r="M246" s="5" t="str">
        <f>HYPERLINK("http://dx.doi.org/10.3390/ani12091211","http://dx.doi.org/10.3390/ani12091211")</f>
        <v>http://dx.doi.org/10.3390/ani12091211</v>
      </c>
    </row>
    <row r="247" spans="1:13" ht="37.5" x14ac:dyDescent="0.25">
      <c r="A247" s="3" t="s">
        <v>1079</v>
      </c>
      <c r="B247" s="4">
        <v>2022</v>
      </c>
      <c r="C247" s="3" t="s">
        <v>1080</v>
      </c>
      <c r="D247" s="3" t="s">
        <v>139</v>
      </c>
      <c r="E247" s="4">
        <v>12</v>
      </c>
      <c r="F247" s="4">
        <v>18</v>
      </c>
      <c r="G247" s="4" t="s">
        <v>14</v>
      </c>
      <c r="H247" s="4" t="s">
        <v>14</v>
      </c>
      <c r="I247" s="5" t="s">
        <v>14</v>
      </c>
      <c r="J247" s="5" t="s">
        <v>14</v>
      </c>
      <c r="K247" s="5" t="s">
        <v>14</v>
      </c>
      <c r="L247" s="5" t="s">
        <v>14</v>
      </c>
      <c r="M247" s="5" t="str">
        <f>HYPERLINK("http://dx.doi.org/10.3390/ani12182407","http://dx.doi.org/10.3390/ani12182407")</f>
        <v>http://dx.doi.org/10.3390/ani12182407</v>
      </c>
    </row>
    <row r="248" spans="1:13" ht="50" x14ac:dyDescent="0.25">
      <c r="A248" s="3" t="s">
        <v>351</v>
      </c>
      <c r="B248" s="4">
        <v>2022</v>
      </c>
      <c r="C248" s="3" t="s">
        <v>352</v>
      </c>
      <c r="D248" s="3" t="s">
        <v>16</v>
      </c>
      <c r="E248" s="4">
        <v>560</v>
      </c>
      <c r="F248" s="4" t="s">
        <v>14</v>
      </c>
      <c r="G248" s="4" t="s">
        <v>14</v>
      </c>
      <c r="H248" s="4" t="s">
        <v>14</v>
      </c>
      <c r="I248" s="5" t="s">
        <v>14</v>
      </c>
      <c r="J248" s="5" t="s">
        <v>14</v>
      </c>
      <c r="K248" s="5" t="s">
        <v>14</v>
      </c>
      <c r="L248" s="5" t="s">
        <v>14</v>
      </c>
      <c r="M248" s="5" t="str">
        <f>HYPERLINK("http://dx.doi.org/10.1016/j.aquaculture.2022.738604","http://dx.doi.org/10.1016/j.aquaculture.2022.738604")</f>
        <v>http://dx.doi.org/10.1016/j.aquaculture.2022.738604</v>
      </c>
    </row>
    <row r="249" spans="1:13" ht="50" x14ac:dyDescent="0.25">
      <c r="A249" s="3" t="s">
        <v>685</v>
      </c>
      <c r="B249" s="4">
        <v>2022</v>
      </c>
      <c r="C249" s="3" t="s">
        <v>686</v>
      </c>
      <c r="D249" s="3" t="s">
        <v>297</v>
      </c>
      <c r="E249" s="4">
        <v>290</v>
      </c>
      <c r="F249" s="4" t="s">
        <v>14</v>
      </c>
      <c r="G249" s="4" t="s">
        <v>14</v>
      </c>
      <c r="H249" s="4" t="s">
        <v>14</v>
      </c>
      <c r="I249" s="5" t="s">
        <v>14</v>
      </c>
      <c r="J249" s="5" t="s">
        <v>14</v>
      </c>
      <c r="K249" s="5" t="s">
        <v>14</v>
      </c>
      <c r="L249" s="5" t="s">
        <v>14</v>
      </c>
      <c r="M249" s="5" t="str">
        <f>HYPERLINK("http://dx.doi.org/10.1016/j.anifeedsci.2022.115341","http://dx.doi.org/10.1016/j.anifeedsci.2022.115341")</f>
        <v>http://dx.doi.org/10.1016/j.anifeedsci.2022.115341</v>
      </c>
    </row>
    <row r="250" spans="1:13" ht="37.5" x14ac:dyDescent="0.25">
      <c r="A250" s="3" t="s">
        <v>779</v>
      </c>
      <c r="B250" s="4">
        <v>2022</v>
      </c>
      <c r="C250" s="3" t="s">
        <v>780</v>
      </c>
      <c r="D250" s="3" t="s">
        <v>16</v>
      </c>
      <c r="E250" s="4">
        <v>546</v>
      </c>
      <c r="F250" s="4" t="s">
        <v>14</v>
      </c>
      <c r="G250" s="4" t="s">
        <v>14</v>
      </c>
      <c r="H250" s="4" t="s">
        <v>14</v>
      </c>
      <c r="I250" s="5" t="s">
        <v>14</v>
      </c>
      <c r="J250" s="5" t="s">
        <v>14</v>
      </c>
      <c r="K250" s="5" t="s">
        <v>14</v>
      </c>
      <c r="L250" s="5" t="s">
        <v>14</v>
      </c>
      <c r="M250" s="5" t="str">
        <f>HYPERLINK("http://dx.doi.org/10.1016/j.aquaculture.2021.737279","http://dx.doi.org/10.1016/j.aquaculture.2021.737279")</f>
        <v>http://dx.doi.org/10.1016/j.aquaculture.2021.737279</v>
      </c>
    </row>
    <row r="251" spans="1:13" ht="50" x14ac:dyDescent="0.25">
      <c r="A251" s="3" t="s">
        <v>737</v>
      </c>
      <c r="B251" s="4">
        <v>2022</v>
      </c>
      <c r="C251" s="3" t="s">
        <v>738</v>
      </c>
      <c r="D251" s="3" t="s">
        <v>29</v>
      </c>
      <c r="E251" s="4">
        <v>2022</v>
      </c>
      <c r="F251" s="4" t="s">
        <v>14</v>
      </c>
      <c r="G251" s="4" t="s">
        <v>14</v>
      </c>
      <c r="H251" s="4" t="s">
        <v>14</v>
      </c>
      <c r="I251" s="5" t="s">
        <v>14</v>
      </c>
      <c r="J251" s="5" t="s">
        <v>14</v>
      </c>
      <c r="K251" s="5" t="s">
        <v>14</v>
      </c>
      <c r="L251" s="5" t="s">
        <v>14</v>
      </c>
      <c r="M251" s="5" t="str">
        <f>HYPERLINK("http://dx.doi.org/10.1155/2022/9858983","http://dx.doi.org/10.1155/2022/9858983")</f>
        <v>http://dx.doi.org/10.1155/2022/9858983</v>
      </c>
    </row>
    <row r="252" spans="1:13" ht="37.5" x14ac:dyDescent="0.25">
      <c r="A252" s="3" t="s">
        <v>1054</v>
      </c>
      <c r="B252" s="4">
        <v>2022</v>
      </c>
      <c r="C252" s="3" t="s">
        <v>1055</v>
      </c>
      <c r="D252" s="3" t="s">
        <v>16</v>
      </c>
      <c r="E252" s="4">
        <v>553</v>
      </c>
      <c r="F252" s="4" t="s">
        <v>14</v>
      </c>
      <c r="G252" s="4" t="s">
        <v>14</v>
      </c>
      <c r="H252" s="4" t="s">
        <v>14</v>
      </c>
      <c r="I252" s="5" t="s">
        <v>14</v>
      </c>
      <c r="J252" s="5" t="s">
        <v>14</v>
      </c>
      <c r="K252" s="5" t="s">
        <v>14</v>
      </c>
      <c r="L252" s="5" t="s">
        <v>14</v>
      </c>
      <c r="M252" s="5" t="str">
        <f>HYPERLINK("http://dx.doi.org/10.1016/j.aquaculture.2022.738109","http://dx.doi.org/10.1016/j.aquaculture.2022.738109")</f>
        <v>http://dx.doi.org/10.1016/j.aquaculture.2022.738109</v>
      </c>
    </row>
    <row r="253" spans="1:13" ht="62.5" x14ac:dyDescent="0.25">
      <c r="A253" s="3" t="s">
        <v>333</v>
      </c>
      <c r="B253" s="4">
        <v>2022</v>
      </c>
      <c r="C253" s="3" t="s">
        <v>334</v>
      </c>
      <c r="D253" s="3" t="s">
        <v>139</v>
      </c>
      <c r="E253" s="4">
        <v>12</v>
      </c>
      <c r="F253" s="4">
        <v>13</v>
      </c>
      <c r="G253" s="4" t="s">
        <v>14</v>
      </c>
      <c r="H253" s="4" t="s">
        <v>14</v>
      </c>
      <c r="I253" s="5" t="s">
        <v>14</v>
      </c>
      <c r="J253" s="5" t="s">
        <v>14</v>
      </c>
      <c r="K253" s="5" t="s">
        <v>14</v>
      </c>
      <c r="L253" s="5" t="s">
        <v>14</v>
      </c>
      <c r="M253" s="5" t="str">
        <f>HYPERLINK("http://dx.doi.org/10.3390/ani12131698","http://dx.doi.org/10.3390/ani12131698")</f>
        <v>http://dx.doi.org/10.3390/ani12131698</v>
      </c>
    </row>
    <row r="254" spans="1:13" ht="37.5" x14ac:dyDescent="0.25">
      <c r="A254" s="3" t="s">
        <v>360</v>
      </c>
      <c r="B254" s="4">
        <v>2022</v>
      </c>
      <c r="C254" s="3" t="s">
        <v>361</v>
      </c>
      <c r="D254" s="3" t="s">
        <v>19</v>
      </c>
      <c r="E254" s="4">
        <v>7</v>
      </c>
      <c r="F254" s="4">
        <v>6</v>
      </c>
      <c r="G254" s="4" t="s">
        <v>14</v>
      </c>
      <c r="H254" s="4" t="s">
        <v>14</v>
      </c>
      <c r="I254" s="5" t="s">
        <v>14</v>
      </c>
      <c r="J254" s="5" t="s">
        <v>14</v>
      </c>
      <c r="K254" s="5" t="s">
        <v>14</v>
      </c>
      <c r="L254" s="5" t="s">
        <v>14</v>
      </c>
      <c r="M254" s="5" t="str">
        <f>HYPERLINK("http://dx.doi.org/10.3390/fishes7060390","http://dx.doi.org/10.3390/fishes7060390")</f>
        <v>http://dx.doi.org/10.3390/fishes7060390</v>
      </c>
    </row>
    <row r="255" spans="1:13" ht="37.5" x14ac:dyDescent="0.25">
      <c r="A255" s="3" t="s">
        <v>545</v>
      </c>
      <c r="B255" s="4">
        <v>2022</v>
      </c>
      <c r="C255" s="3" t="s">
        <v>546</v>
      </c>
      <c r="D255" s="3" t="s">
        <v>16</v>
      </c>
      <c r="E255" s="4">
        <v>550</v>
      </c>
      <c r="F255" s="4" t="s">
        <v>14</v>
      </c>
      <c r="G255" s="4" t="s">
        <v>14</v>
      </c>
      <c r="H255" s="4" t="s">
        <v>14</v>
      </c>
      <c r="I255" s="5" t="s">
        <v>14</v>
      </c>
      <c r="J255" s="5" t="s">
        <v>14</v>
      </c>
      <c r="K255" s="5" t="s">
        <v>14</v>
      </c>
      <c r="L255" s="5" t="s">
        <v>14</v>
      </c>
      <c r="M255" s="5" t="str">
        <f>HYPERLINK("http://dx.doi.org/10.1016/j.aquaculture.2021.737853","http://dx.doi.org/10.1016/j.aquaculture.2021.737853")</f>
        <v>http://dx.doi.org/10.1016/j.aquaculture.2021.737853</v>
      </c>
    </row>
    <row r="256" spans="1:13" ht="50" x14ac:dyDescent="0.25">
      <c r="A256" s="3" t="s">
        <v>687</v>
      </c>
      <c r="B256" s="4">
        <v>2022</v>
      </c>
      <c r="C256" s="3" t="s">
        <v>688</v>
      </c>
      <c r="D256" s="3" t="s">
        <v>41</v>
      </c>
      <c r="E256" s="4">
        <v>25</v>
      </c>
      <c r="F256" s="4" t="s">
        <v>14</v>
      </c>
      <c r="G256" s="4" t="s">
        <v>14</v>
      </c>
      <c r="H256" s="4" t="s">
        <v>14</v>
      </c>
      <c r="I256" s="5" t="s">
        <v>14</v>
      </c>
      <c r="J256" s="5" t="s">
        <v>14</v>
      </c>
      <c r="K256" s="5" t="s">
        <v>14</v>
      </c>
      <c r="L256" s="5" t="s">
        <v>14</v>
      </c>
      <c r="M256" s="5" t="str">
        <f>HYPERLINK("http://dx.doi.org/10.1016/j.aqrep.2022.101202","http://dx.doi.org/10.1016/j.aqrep.2022.101202")</f>
        <v>http://dx.doi.org/10.1016/j.aqrep.2022.101202</v>
      </c>
    </row>
    <row r="257" spans="1:13" ht="37.5" x14ac:dyDescent="0.25">
      <c r="A257" s="3" t="s">
        <v>210</v>
      </c>
      <c r="B257" s="4">
        <v>2022</v>
      </c>
      <c r="C257" s="3" t="s">
        <v>211</v>
      </c>
      <c r="D257" s="3" t="s">
        <v>212</v>
      </c>
      <c r="E257" s="4">
        <v>46</v>
      </c>
      <c r="F257" s="4">
        <v>3</v>
      </c>
      <c r="G257" s="4" t="s">
        <v>14</v>
      </c>
      <c r="H257" s="4" t="s">
        <v>14</v>
      </c>
      <c r="I257" s="5" t="s">
        <v>14</v>
      </c>
      <c r="J257" s="5" t="s">
        <v>14</v>
      </c>
      <c r="K257" s="5">
        <v>517</v>
      </c>
      <c r="L257" s="5" t="s">
        <v>213</v>
      </c>
      <c r="M257" s="5" t="str">
        <f>HYPERLINK("http://dx.doi.org/10.55730/1300-0128.4222","http://dx.doi.org/10.55730/1300-0128.4222")</f>
        <v>http://dx.doi.org/10.55730/1300-0128.4222</v>
      </c>
    </row>
    <row r="258" spans="1:13" ht="50" x14ac:dyDescent="0.25">
      <c r="A258" s="3" t="s">
        <v>745</v>
      </c>
      <c r="B258" s="4">
        <v>2022</v>
      </c>
      <c r="C258" s="3" t="s">
        <v>746</v>
      </c>
      <c r="D258" s="3" t="s">
        <v>38</v>
      </c>
      <c r="E258" s="4">
        <v>53</v>
      </c>
      <c r="F258" s="4">
        <v>18</v>
      </c>
      <c r="G258" s="4" t="s">
        <v>14</v>
      </c>
      <c r="H258" s="4" t="s">
        <v>14</v>
      </c>
      <c r="I258" s="5" t="s">
        <v>14</v>
      </c>
      <c r="J258" s="5" t="s">
        <v>14</v>
      </c>
      <c r="K258" s="5">
        <v>6762</v>
      </c>
      <c r="L258" s="5">
        <v>6770</v>
      </c>
      <c r="M258" s="5" t="str">
        <f>HYPERLINK("http://dx.doi.org/10.1111/are.16143","http://dx.doi.org/10.1111/are.16143")</f>
        <v>http://dx.doi.org/10.1111/are.16143</v>
      </c>
    </row>
    <row r="259" spans="1:13" ht="50" x14ac:dyDescent="0.25">
      <c r="A259" s="3" t="s">
        <v>539</v>
      </c>
      <c r="B259" s="4">
        <v>2022</v>
      </c>
      <c r="C259" s="3" t="s">
        <v>540</v>
      </c>
      <c r="D259" s="3" t="s">
        <v>139</v>
      </c>
      <c r="E259" s="4">
        <v>12</v>
      </c>
      <c r="F259" s="4">
        <v>10</v>
      </c>
      <c r="G259" s="4" t="s">
        <v>14</v>
      </c>
      <c r="H259" s="4" t="s">
        <v>14</v>
      </c>
      <c r="I259" s="5" t="s">
        <v>14</v>
      </c>
      <c r="J259" s="5" t="s">
        <v>14</v>
      </c>
      <c r="K259" s="5" t="s">
        <v>14</v>
      </c>
      <c r="L259" s="5" t="s">
        <v>14</v>
      </c>
      <c r="M259" s="5" t="str">
        <f>HYPERLINK("http://dx.doi.org/10.3390/ani12101277","http://dx.doi.org/10.3390/ani12101277")</f>
        <v>http://dx.doi.org/10.3390/ani12101277</v>
      </c>
    </row>
    <row r="260" spans="1:13" ht="37.5" x14ac:dyDescent="0.25">
      <c r="A260" s="3" t="s">
        <v>53</v>
      </c>
      <c r="B260" s="4">
        <v>2022</v>
      </c>
      <c r="C260" s="3" t="s">
        <v>54</v>
      </c>
      <c r="D260" s="3" t="s">
        <v>38</v>
      </c>
      <c r="E260" s="4">
        <v>53</v>
      </c>
      <c r="F260" s="4">
        <v>16</v>
      </c>
      <c r="G260" s="4" t="s">
        <v>14</v>
      </c>
      <c r="H260" s="4" t="s">
        <v>14</v>
      </c>
      <c r="I260" s="5" t="s">
        <v>14</v>
      </c>
      <c r="J260" s="5" t="s">
        <v>14</v>
      </c>
      <c r="K260" s="5">
        <v>5536</v>
      </c>
      <c r="L260" s="5">
        <v>5546</v>
      </c>
      <c r="M260" s="5" t="str">
        <f>HYPERLINK("http://dx.doi.org/10.1111/are.16035","http://dx.doi.org/10.1111/are.16035")</f>
        <v>http://dx.doi.org/10.1111/are.16035</v>
      </c>
    </row>
    <row r="261" spans="1:13" ht="50" x14ac:dyDescent="0.25">
      <c r="A261" s="3" t="s">
        <v>146</v>
      </c>
      <c r="B261" s="4">
        <v>2022</v>
      </c>
      <c r="C261" s="3" t="s">
        <v>147</v>
      </c>
      <c r="D261" s="3" t="s">
        <v>16</v>
      </c>
      <c r="E261" s="4">
        <v>548</v>
      </c>
      <c r="F261" s="4" t="s">
        <v>14</v>
      </c>
      <c r="G261" s="4">
        <v>1</v>
      </c>
      <c r="H261" s="4" t="s">
        <v>14</v>
      </c>
      <c r="I261" s="5" t="s">
        <v>14</v>
      </c>
      <c r="J261" s="5" t="s">
        <v>14</v>
      </c>
      <c r="K261" s="5" t="s">
        <v>14</v>
      </c>
      <c r="L261" s="5" t="s">
        <v>14</v>
      </c>
      <c r="M261" s="5" t="str">
        <f>HYPERLINK("http://dx.doi.org/10.1016/j.aquaculture.2021.737549","http://dx.doi.org/10.1016/j.aquaculture.2021.737549")</f>
        <v>http://dx.doi.org/10.1016/j.aquaculture.2021.737549</v>
      </c>
    </row>
    <row r="262" spans="1:13" ht="37.5" x14ac:dyDescent="0.25">
      <c r="A262" s="3" t="s">
        <v>1004</v>
      </c>
      <c r="B262" s="4">
        <v>2022</v>
      </c>
      <c r="C262" s="3" t="s">
        <v>1005</v>
      </c>
      <c r="D262" s="3" t="s">
        <v>16</v>
      </c>
      <c r="E262" s="4">
        <v>549</v>
      </c>
      <c r="F262" s="4" t="s">
        <v>14</v>
      </c>
      <c r="G262" s="4" t="s">
        <v>14</v>
      </c>
      <c r="H262" s="4" t="s">
        <v>14</v>
      </c>
      <c r="I262" s="5" t="s">
        <v>14</v>
      </c>
      <c r="J262" s="5" t="s">
        <v>14</v>
      </c>
      <c r="K262" s="5" t="s">
        <v>14</v>
      </c>
      <c r="L262" s="5" t="s">
        <v>14</v>
      </c>
      <c r="M262" s="5" t="str">
        <f>HYPERLINK("http://dx.doi.org/10.1016/j.aquaculture.2021.737760","http://dx.doi.org/10.1016/j.aquaculture.2021.737760")</f>
        <v>http://dx.doi.org/10.1016/j.aquaculture.2021.737760</v>
      </c>
    </row>
    <row r="263" spans="1:13" ht="37.5" x14ac:dyDescent="0.25">
      <c r="A263" s="3" t="s">
        <v>568</v>
      </c>
      <c r="B263" s="4">
        <v>2022</v>
      </c>
      <c r="C263" s="3" t="s">
        <v>569</v>
      </c>
      <c r="D263" s="3" t="s">
        <v>570</v>
      </c>
      <c r="E263" s="4">
        <v>14</v>
      </c>
      <c r="F263" s="4">
        <v>2</v>
      </c>
      <c r="G263" s="4" t="s">
        <v>14</v>
      </c>
      <c r="H263" s="4" t="s">
        <v>14</v>
      </c>
      <c r="I263" s="5" t="s">
        <v>14</v>
      </c>
      <c r="J263" s="5" t="s">
        <v>14</v>
      </c>
      <c r="K263" s="5">
        <v>286</v>
      </c>
      <c r="L263" s="5">
        <v>298</v>
      </c>
      <c r="M263" s="5" t="str">
        <f>HYPERLINK("http://dx.doi.org/10.1111/1758-2229.13049","http://dx.doi.org/10.1111/1758-2229.13049")</f>
        <v>http://dx.doi.org/10.1111/1758-2229.13049</v>
      </c>
    </row>
    <row r="264" spans="1:13" ht="50" x14ac:dyDescent="0.25">
      <c r="A264" s="3" t="s">
        <v>33</v>
      </c>
      <c r="B264" s="4">
        <v>2022</v>
      </c>
      <c r="C264" s="3" t="s">
        <v>34</v>
      </c>
      <c r="D264" s="3" t="s">
        <v>35</v>
      </c>
      <c r="E264" s="4">
        <v>48</v>
      </c>
      <c r="F264" s="4">
        <v>6</v>
      </c>
      <c r="G264" s="4" t="s">
        <v>14</v>
      </c>
      <c r="H264" s="4" t="s">
        <v>14</v>
      </c>
      <c r="I264" s="5" t="s">
        <v>14</v>
      </c>
      <c r="J264" s="5" t="s">
        <v>14</v>
      </c>
      <c r="K264" s="5">
        <v>1587</v>
      </c>
      <c r="L264" s="5">
        <v>1597</v>
      </c>
      <c r="M264" s="5" t="str">
        <f>HYPERLINK("http://dx.doi.org/10.1007/s10695-022-01153-6","http://dx.doi.org/10.1007/s10695-022-01153-6")</f>
        <v>http://dx.doi.org/10.1007/s10695-022-01153-6</v>
      </c>
    </row>
    <row r="265" spans="1:13" ht="37.5" x14ac:dyDescent="0.25">
      <c r="A265" s="3" t="s">
        <v>323</v>
      </c>
      <c r="B265" s="4">
        <v>2022</v>
      </c>
      <c r="C265" s="3" t="s">
        <v>324</v>
      </c>
      <c r="D265" s="3" t="s">
        <v>49</v>
      </c>
      <c r="E265" s="4">
        <v>8</v>
      </c>
      <c r="F265" s="4">
        <v>11</v>
      </c>
      <c r="G265" s="4" t="s">
        <v>14</v>
      </c>
      <c r="H265" s="4" t="s">
        <v>14</v>
      </c>
      <c r="I265" s="5" t="s">
        <v>14</v>
      </c>
      <c r="J265" s="5" t="s">
        <v>14</v>
      </c>
      <c r="K265" s="5">
        <v>1385</v>
      </c>
      <c r="L265" s="5">
        <v>1399</v>
      </c>
      <c r="M265" s="5" t="str">
        <f>HYPERLINK("http://dx.doi.org/10.3920/JIFF2021.0160","http://dx.doi.org/10.3920/JIFF2021.0160")</f>
        <v>http://dx.doi.org/10.3920/JIFF2021.0160</v>
      </c>
    </row>
    <row r="266" spans="1:13" ht="37.5" x14ac:dyDescent="0.25">
      <c r="A266" s="3" t="s">
        <v>913</v>
      </c>
      <c r="B266" s="4">
        <v>2022</v>
      </c>
      <c r="C266" s="3" t="s">
        <v>914</v>
      </c>
      <c r="D266" s="3" t="s">
        <v>915</v>
      </c>
      <c r="E266" s="4">
        <v>52</v>
      </c>
      <c r="F266" s="4">
        <v>4</v>
      </c>
      <c r="G266" s="4" t="s">
        <v>14</v>
      </c>
      <c r="H266" s="4" t="s">
        <v>14</v>
      </c>
      <c r="I266" s="5" t="s">
        <v>14</v>
      </c>
      <c r="J266" s="5" t="s">
        <v>14</v>
      </c>
      <c r="K266" s="5">
        <v>444</v>
      </c>
      <c r="L266" s="5">
        <v>451</v>
      </c>
      <c r="M266" s="5" t="str">
        <f>HYPERLINK("http://dx.doi.org/10.4314/sajas.v52i4.04","http://dx.doi.org/10.4314/sajas.v52i4.04")</f>
        <v>http://dx.doi.org/10.4314/sajas.v52i4.04</v>
      </c>
    </row>
    <row r="267" spans="1:13" s="21" customFormat="1" ht="13" x14ac:dyDescent="0.3">
      <c r="A267" s="17"/>
      <c r="B267" s="18"/>
      <c r="C267" s="19" t="s">
        <v>1139</v>
      </c>
      <c r="D267" s="17"/>
      <c r="E267" s="18"/>
      <c r="F267" s="18"/>
      <c r="G267" s="18"/>
      <c r="H267" s="18"/>
      <c r="I267" s="20"/>
      <c r="J267" s="20"/>
      <c r="K267" s="20"/>
      <c r="L267" s="20"/>
      <c r="M267" s="20"/>
    </row>
    <row r="268" spans="1:13" ht="37.5" x14ac:dyDescent="0.25">
      <c r="A268" s="3" t="s">
        <v>362</v>
      </c>
      <c r="B268" s="4">
        <v>2022</v>
      </c>
      <c r="C268" s="3" t="s">
        <v>363</v>
      </c>
      <c r="D268" s="3" t="s">
        <v>44</v>
      </c>
      <c r="E268" s="4">
        <v>14</v>
      </c>
      <c r="F268" s="4">
        <v>19</v>
      </c>
      <c r="G268" s="4" t="s">
        <v>14</v>
      </c>
      <c r="H268" s="4" t="s">
        <v>14</v>
      </c>
      <c r="I268" s="5" t="s">
        <v>14</v>
      </c>
      <c r="J268" s="5" t="s">
        <v>14</v>
      </c>
      <c r="K268" s="5" t="s">
        <v>14</v>
      </c>
      <c r="L268" s="5" t="s">
        <v>14</v>
      </c>
      <c r="M268" s="5" t="str">
        <f>HYPERLINK("http://dx.doi.org/10.3390/su141912650","http://dx.doi.org/10.3390/su141912650")</f>
        <v>http://dx.doi.org/10.3390/su141912650</v>
      </c>
    </row>
    <row r="269" spans="1:13" s="11" customFormat="1" ht="13" x14ac:dyDescent="0.3">
      <c r="A269" s="7"/>
      <c r="B269" s="8"/>
      <c r="C269" s="9" t="s">
        <v>1141</v>
      </c>
      <c r="D269" s="7"/>
      <c r="E269" s="8"/>
      <c r="F269" s="8"/>
      <c r="G269" s="8"/>
      <c r="H269" s="8"/>
      <c r="I269" s="10"/>
      <c r="J269" s="10"/>
      <c r="K269" s="10"/>
      <c r="L269" s="10"/>
      <c r="M269" s="10"/>
    </row>
    <row r="270" spans="1:13" ht="37.5" x14ac:dyDescent="0.25">
      <c r="A270" s="3" t="s">
        <v>358</v>
      </c>
      <c r="B270" s="4">
        <v>2022</v>
      </c>
      <c r="C270" s="3" t="s">
        <v>359</v>
      </c>
      <c r="D270" s="3" t="s">
        <v>139</v>
      </c>
      <c r="E270" s="4">
        <v>12</v>
      </c>
      <c r="F270" s="4">
        <v>23</v>
      </c>
      <c r="G270" s="4" t="s">
        <v>14</v>
      </c>
      <c r="H270" s="4" t="s">
        <v>14</v>
      </c>
      <c r="I270" s="5" t="s">
        <v>14</v>
      </c>
      <c r="J270" s="5" t="s">
        <v>14</v>
      </c>
      <c r="K270" s="5" t="s">
        <v>14</v>
      </c>
      <c r="L270" s="5" t="s">
        <v>14</v>
      </c>
      <c r="M270" s="5" t="str">
        <f>HYPERLINK("http://dx.doi.org/10.3390/ani12233232","http://dx.doi.org/10.3390/ani12233232")</f>
        <v>http://dx.doi.org/10.3390/ani12233232</v>
      </c>
    </row>
    <row r="271" spans="1:13" ht="25" x14ac:dyDescent="0.25">
      <c r="A271" s="3" t="s">
        <v>537</v>
      </c>
      <c r="B271" s="4">
        <v>2022</v>
      </c>
      <c r="C271" s="3" t="s">
        <v>538</v>
      </c>
      <c r="D271" s="3" t="s">
        <v>19</v>
      </c>
      <c r="E271" s="4">
        <v>7</v>
      </c>
      <c r="F271" s="4">
        <v>6</v>
      </c>
      <c r="G271" s="4" t="s">
        <v>14</v>
      </c>
      <c r="H271" s="4" t="s">
        <v>14</v>
      </c>
      <c r="I271" s="5" t="s">
        <v>14</v>
      </c>
      <c r="J271" s="5" t="s">
        <v>14</v>
      </c>
      <c r="K271" s="5" t="s">
        <v>14</v>
      </c>
      <c r="L271" s="5" t="s">
        <v>14</v>
      </c>
      <c r="M271" s="5" t="str">
        <f>HYPERLINK("http://dx.doi.org/10.3390/fishes7060395","http://dx.doi.org/10.3390/fishes7060395")</f>
        <v>http://dx.doi.org/10.3390/fishes7060395</v>
      </c>
    </row>
    <row r="272" spans="1:13" ht="37.5" x14ac:dyDescent="0.25">
      <c r="A272" s="3" t="s">
        <v>734</v>
      </c>
      <c r="B272" s="4">
        <v>2022</v>
      </c>
      <c r="C272" s="3" t="s">
        <v>735</v>
      </c>
      <c r="D272" s="3" t="s">
        <v>736</v>
      </c>
      <c r="E272" s="4">
        <v>2</v>
      </c>
      <c r="F272" s="4">
        <v>1</v>
      </c>
      <c r="G272" s="4" t="s">
        <v>14</v>
      </c>
      <c r="H272" s="4" t="s">
        <v>14</v>
      </c>
      <c r="I272" s="5" t="s">
        <v>14</v>
      </c>
      <c r="J272" s="5" t="s">
        <v>14</v>
      </c>
      <c r="K272" s="5" t="s">
        <v>14</v>
      </c>
      <c r="L272" s="5" t="s">
        <v>14</v>
      </c>
      <c r="M272" s="5" t="str">
        <f>HYPERLINK("http://dx.doi.org/10.1016/j.afres.2022.100070","http://dx.doi.org/10.1016/j.afres.2022.100070")</f>
        <v>http://dx.doi.org/10.1016/j.afres.2022.100070</v>
      </c>
    </row>
    <row r="273" spans="1:13" ht="50" x14ac:dyDescent="0.25">
      <c r="A273" s="3" t="s">
        <v>898</v>
      </c>
      <c r="B273" s="4">
        <v>2022</v>
      </c>
      <c r="C273" s="3" t="s">
        <v>899</v>
      </c>
      <c r="D273" s="3" t="s">
        <v>41</v>
      </c>
      <c r="E273" s="4">
        <v>27</v>
      </c>
      <c r="F273" s="4" t="s">
        <v>14</v>
      </c>
      <c r="G273" s="4" t="s">
        <v>14</v>
      </c>
      <c r="H273" s="4" t="s">
        <v>14</v>
      </c>
      <c r="I273" s="5" t="s">
        <v>14</v>
      </c>
      <c r="J273" s="5" t="s">
        <v>14</v>
      </c>
      <c r="K273" s="5" t="s">
        <v>14</v>
      </c>
      <c r="L273" s="5" t="s">
        <v>14</v>
      </c>
      <c r="M273" s="5" t="str">
        <f>HYPERLINK("http://dx.doi.org/10.1016/j.aqrep.2022.101347","http://dx.doi.org/10.1016/j.aqrep.2022.101347")</f>
        <v>http://dx.doi.org/10.1016/j.aqrep.2022.101347</v>
      </c>
    </row>
    <row r="274" spans="1:13" ht="37.5" x14ac:dyDescent="0.25">
      <c r="A274" s="3" t="s">
        <v>337</v>
      </c>
      <c r="B274" s="4">
        <v>2022</v>
      </c>
      <c r="C274" s="3" t="s">
        <v>338</v>
      </c>
      <c r="D274" s="3" t="s">
        <v>16</v>
      </c>
      <c r="E274" s="4">
        <v>558</v>
      </c>
      <c r="F274" s="4" t="s">
        <v>14</v>
      </c>
      <c r="G274" s="4" t="s">
        <v>14</v>
      </c>
      <c r="H274" s="4" t="s">
        <v>14</v>
      </c>
      <c r="I274" s="5" t="s">
        <v>14</v>
      </c>
      <c r="J274" s="5" t="s">
        <v>14</v>
      </c>
      <c r="K274" s="5" t="s">
        <v>14</v>
      </c>
      <c r="L274" s="5" t="s">
        <v>14</v>
      </c>
      <c r="M274" s="5" t="str">
        <f>HYPERLINK("http://dx.doi.org/10.1016/j.aquaculture.2022.738384","http://dx.doi.org/10.1016/j.aquaculture.2022.738384")</f>
        <v>http://dx.doi.org/10.1016/j.aquaculture.2022.738384</v>
      </c>
    </row>
    <row r="275" spans="1:13" ht="50" x14ac:dyDescent="0.25">
      <c r="A275" s="3" t="s">
        <v>969</v>
      </c>
      <c r="B275" s="4">
        <v>2022</v>
      </c>
      <c r="C275" s="3" t="s">
        <v>970</v>
      </c>
      <c r="D275" s="3" t="s">
        <v>167</v>
      </c>
      <c r="E275" s="4">
        <v>9</v>
      </c>
      <c r="F275" s="4" t="s">
        <v>14</v>
      </c>
      <c r="G275" s="4" t="s">
        <v>14</v>
      </c>
      <c r="H275" s="4" t="s">
        <v>14</v>
      </c>
      <c r="I275" s="5" t="s">
        <v>14</v>
      </c>
      <c r="J275" s="5" t="s">
        <v>14</v>
      </c>
      <c r="K275" s="5" t="s">
        <v>14</v>
      </c>
      <c r="L275" s="5" t="s">
        <v>14</v>
      </c>
      <c r="M275" s="5" t="str">
        <f>HYPERLINK("http://dx.doi.org/10.3389/fmars.2022.1023001","http://dx.doi.org/10.3389/fmars.2022.1023001")</f>
        <v>http://dx.doi.org/10.3389/fmars.2022.1023001</v>
      </c>
    </row>
    <row r="276" spans="1:13" s="21" customFormat="1" ht="13" x14ac:dyDescent="0.3">
      <c r="A276" s="17"/>
      <c r="B276" s="18"/>
      <c r="C276" s="19" t="s">
        <v>1139</v>
      </c>
      <c r="D276" s="17"/>
      <c r="E276" s="18"/>
      <c r="F276" s="18"/>
      <c r="G276" s="18"/>
      <c r="H276" s="18"/>
      <c r="I276" s="20"/>
      <c r="J276" s="20"/>
      <c r="K276" s="20"/>
      <c r="L276" s="20"/>
      <c r="M276" s="20"/>
    </row>
    <row r="277" spans="1:13" ht="37.5" x14ac:dyDescent="0.25">
      <c r="A277" s="3" t="s">
        <v>997</v>
      </c>
      <c r="B277" s="4">
        <v>2022</v>
      </c>
      <c r="C277" s="3" t="s">
        <v>998</v>
      </c>
      <c r="D277" s="3" t="s">
        <v>26</v>
      </c>
      <c r="E277" s="4">
        <v>30</v>
      </c>
      <c r="F277" s="4">
        <v>3</v>
      </c>
      <c r="G277" s="4" t="s">
        <v>14</v>
      </c>
      <c r="H277" s="4" t="s">
        <v>14</v>
      </c>
      <c r="I277" s="5" t="s">
        <v>14</v>
      </c>
      <c r="J277" s="5" t="s">
        <v>14</v>
      </c>
      <c r="K277" s="5">
        <v>1481</v>
      </c>
      <c r="L277" s="5">
        <v>1504</v>
      </c>
      <c r="M277" s="5" t="str">
        <f>HYPERLINK("http://dx.doi.org/10.1007/s10499-022-00859-x","http://dx.doi.org/10.1007/s10499-022-00859-x")</f>
        <v>http://dx.doi.org/10.1007/s10499-022-00859-x</v>
      </c>
    </row>
    <row r="278" spans="1:13" s="11" customFormat="1" ht="13" x14ac:dyDescent="0.3">
      <c r="A278" s="7"/>
      <c r="B278" s="8"/>
      <c r="C278" s="9" t="s">
        <v>1141</v>
      </c>
      <c r="D278" s="7"/>
      <c r="E278" s="8"/>
      <c r="F278" s="8"/>
      <c r="G278" s="8"/>
      <c r="H278" s="8"/>
      <c r="I278" s="10"/>
      <c r="J278" s="10"/>
      <c r="K278" s="10"/>
      <c r="L278" s="10"/>
      <c r="M278" s="10"/>
    </row>
    <row r="279" spans="1:13" ht="50" x14ac:dyDescent="0.25">
      <c r="A279" s="3" t="s">
        <v>314</v>
      </c>
      <c r="B279" s="4">
        <v>2022</v>
      </c>
      <c r="C279" s="3" t="s">
        <v>315</v>
      </c>
      <c r="D279" s="3" t="s">
        <v>139</v>
      </c>
      <c r="E279" s="4">
        <v>12</v>
      </c>
      <c r="F279" s="4">
        <v>10</v>
      </c>
      <c r="G279" s="4" t="s">
        <v>14</v>
      </c>
      <c r="H279" s="4" t="s">
        <v>14</v>
      </c>
      <c r="I279" s="5" t="s">
        <v>14</v>
      </c>
      <c r="J279" s="5" t="s">
        <v>14</v>
      </c>
      <c r="K279" s="5" t="s">
        <v>14</v>
      </c>
      <c r="L279" s="5" t="s">
        <v>14</v>
      </c>
      <c r="M279" s="5" t="str">
        <f>HYPERLINK("http://dx.doi.org/10.3390/ani12101227","http://dx.doi.org/10.3390/ani12101227")</f>
        <v>http://dx.doi.org/10.3390/ani12101227</v>
      </c>
    </row>
    <row r="280" spans="1:13" ht="25" x14ac:dyDescent="0.25">
      <c r="A280" s="3" t="s">
        <v>999</v>
      </c>
      <c r="B280" s="4">
        <v>2022</v>
      </c>
      <c r="C280" s="3" t="s">
        <v>1000</v>
      </c>
      <c r="D280" s="3" t="s">
        <v>1001</v>
      </c>
      <c r="E280" s="4">
        <v>65</v>
      </c>
      <c r="F280" s="4">
        <v>2</v>
      </c>
      <c r="G280" s="4" t="s">
        <v>14</v>
      </c>
      <c r="H280" s="4" t="s">
        <v>14</v>
      </c>
      <c r="I280" s="5" t="s">
        <v>14</v>
      </c>
      <c r="J280" s="5" t="s">
        <v>14</v>
      </c>
      <c r="K280" s="5">
        <v>442</v>
      </c>
      <c r="L280" s="5">
        <v>448</v>
      </c>
      <c r="M280" s="5" t="s">
        <v>14</v>
      </c>
    </row>
    <row r="281" spans="1:13" ht="37.5" x14ac:dyDescent="0.25">
      <c r="A281" s="3" t="s">
        <v>791</v>
      </c>
      <c r="B281" s="4">
        <v>2022</v>
      </c>
      <c r="C281" s="3" t="s">
        <v>792</v>
      </c>
      <c r="D281" s="3" t="s">
        <v>41</v>
      </c>
      <c r="E281" s="4">
        <v>22</v>
      </c>
      <c r="F281" s="4" t="s">
        <v>14</v>
      </c>
      <c r="G281" s="4" t="s">
        <v>14</v>
      </c>
      <c r="H281" s="4" t="s">
        <v>14</v>
      </c>
      <c r="I281" s="5" t="s">
        <v>14</v>
      </c>
      <c r="J281" s="5" t="s">
        <v>14</v>
      </c>
      <c r="K281" s="5" t="s">
        <v>14</v>
      </c>
      <c r="L281" s="5" t="s">
        <v>14</v>
      </c>
      <c r="M281" s="5" t="str">
        <f>HYPERLINK("http://dx.doi.org/10.1016/j.aqrep.2021.100956","http://dx.doi.org/10.1016/j.aqrep.2021.100956")</f>
        <v>http://dx.doi.org/10.1016/j.aqrep.2021.100956</v>
      </c>
    </row>
    <row r="282" spans="1:13" ht="50" x14ac:dyDescent="0.25">
      <c r="A282" s="3" t="s">
        <v>689</v>
      </c>
      <c r="B282" s="4">
        <v>2022</v>
      </c>
      <c r="C282" s="3" t="s">
        <v>690</v>
      </c>
      <c r="D282" s="3" t="s">
        <v>16</v>
      </c>
      <c r="E282" s="4">
        <v>561</v>
      </c>
      <c r="F282" s="4" t="s">
        <v>14</v>
      </c>
      <c r="G282" s="4" t="s">
        <v>14</v>
      </c>
      <c r="H282" s="4" t="s">
        <v>14</v>
      </c>
      <c r="I282" s="5" t="s">
        <v>14</v>
      </c>
      <c r="J282" s="5" t="s">
        <v>14</v>
      </c>
      <c r="K282" s="5" t="s">
        <v>14</v>
      </c>
      <c r="L282" s="5" t="s">
        <v>14</v>
      </c>
      <c r="M282" s="5" t="str">
        <f>HYPERLINK("http://dx.doi.org/10.1016/j.aquaculture.2022.738618","http://dx.doi.org/10.1016/j.aquaculture.2022.738618")</f>
        <v>http://dx.doi.org/10.1016/j.aquaculture.2022.738618</v>
      </c>
    </row>
    <row r="283" spans="1:13" ht="37.5" x14ac:dyDescent="0.25">
      <c r="A283" s="3" t="s">
        <v>896</v>
      </c>
      <c r="B283" s="4">
        <v>2022</v>
      </c>
      <c r="C283" s="3" t="s">
        <v>897</v>
      </c>
      <c r="D283" s="3" t="s">
        <v>60</v>
      </c>
      <c r="E283" s="4">
        <v>11</v>
      </c>
      <c r="F283" s="4" t="s">
        <v>14</v>
      </c>
      <c r="G283" s="4" t="s">
        <v>14</v>
      </c>
      <c r="H283" s="4" t="s">
        <v>14</v>
      </c>
      <c r="I283" s="5" t="s">
        <v>14</v>
      </c>
      <c r="J283" s="5" t="s">
        <v>14</v>
      </c>
      <c r="K283" s="5">
        <v>60</v>
      </c>
      <c r="L283" s="5">
        <v>79</v>
      </c>
      <c r="M283" s="5" t="str">
        <f>HYPERLINK("http://dx.doi.org/10.1016/j.aninu.2022.06.015","http://dx.doi.org/10.1016/j.aninu.2022.06.015")</f>
        <v>http://dx.doi.org/10.1016/j.aninu.2022.06.015</v>
      </c>
    </row>
    <row r="284" spans="1:13" ht="62.5" x14ac:dyDescent="0.25">
      <c r="A284" s="3" t="s">
        <v>287</v>
      </c>
      <c r="B284" s="4">
        <v>2022</v>
      </c>
      <c r="C284" s="3" t="s">
        <v>288</v>
      </c>
      <c r="D284" s="3" t="s">
        <v>16</v>
      </c>
      <c r="E284" s="4">
        <v>555</v>
      </c>
      <c r="F284" s="4" t="s">
        <v>14</v>
      </c>
      <c r="G284" s="4" t="s">
        <v>14</v>
      </c>
      <c r="H284" s="4" t="s">
        <v>14</v>
      </c>
      <c r="I284" s="5" t="s">
        <v>14</v>
      </c>
      <c r="J284" s="5" t="s">
        <v>14</v>
      </c>
      <c r="K284" s="5" t="s">
        <v>14</v>
      </c>
      <c r="L284" s="5" t="s">
        <v>14</v>
      </c>
      <c r="M284" s="5" t="str">
        <f>HYPERLINK("http://dx.doi.org/10.1016/j.aquaculture.2022.738195","http://dx.doi.org/10.1016/j.aquaculture.2022.738195")</f>
        <v>http://dx.doi.org/10.1016/j.aquaculture.2022.738195</v>
      </c>
    </row>
    <row r="285" spans="1:13" ht="50" x14ac:dyDescent="0.25">
      <c r="A285" s="3" t="s">
        <v>443</v>
      </c>
      <c r="B285" s="4">
        <v>2022</v>
      </c>
      <c r="C285" s="3" t="s">
        <v>444</v>
      </c>
      <c r="D285" s="3" t="s">
        <v>32</v>
      </c>
      <c r="E285" s="4">
        <v>22</v>
      </c>
      <c r="F285" s="4">
        <v>1</v>
      </c>
      <c r="G285" s="4" t="s">
        <v>14</v>
      </c>
      <c r="H285" s="4" t="s">
        <v>14</v>
      </c>
      <c r="I285" s="5" t="s">
        <v>14</v>
      </c>
      <c r="J285" s="5" t="s">
        <v>14</v>
      </c>
      <c r="K285" s="5">
        <v>371</v>
      </c>
      <c r="L285" s="5">
        <v>384</v>
      </c>
      <c r="M285" s="5" t="str">
        <f>HYPERLINK("http://dx.doi.org/10.2478/aoas-2021-0072","http://dx.doi.org/10.2478/aoas-2021-0072")</f>
        <v>http://dx.doi.org/10.2478/aoas-2021-0072</v>
      </c>
    </row>
    <row r="286" spans="1:13" ht="25" x14ac:dyDescent="0.25">
      <c r="A286" s="3" t="s">
        <v>894</v>
      </c>
      <c r="B286" s="4">
        <v>2022</v>
      </c>
      <c r="C286" s="3" t="s">
        <v>895</v>
      </c>
      <c r="D286" s="3" t="s">
        <v>828</v>
      </c>
      <c r="E286" s="4">
        <v>64</v>
      </c>
      <c r="F286" s="4">
        <v>3</v>
      </c>
      <c r="G286" s="4" t="s">
        <v>14</v>
      </c>
      <c r="H286" s="4" t="s">
        <v>14</v>
      </c>
      <c r="I286" s="5" t="s">
        <v>14</v>
      </c>
      <c r="J286" s="5" t="s">
        <v>14</v>
      </c>
      <c r="K286" s="5">
        <v>409</v>
      </c>
      <c r="L286" s="5">
        <v>431</v>
      </c>
      <c r="M286" s="5" t="str">
        <f>HYPERLINK("http://dx.doi.org/10.5187/jast.2022.e27","http://dx.doi.org/10.5187/jast.2022.e27")</f>
        <v>http://dx.doi.org/10.5187/jast.2022.e27</v>
      </c>
    </row>
    <row r="287" spans="1:13" ht="37.5" x14ac:dyDescent="0.25">
      <c r="A287" s="3" t="s">
        <v>902</v>
      </c>
      <c r="B287" s="4">
        <v>2022</v>
      </c>
      <c r="C287" s="3" t="s">
        <v>903</v>
      </c>
      <c r="D287" s="3" t="s">
        <v>49</v>
      </c>
      <c r="E287" s="4">
        <v>8</v>
      </c>
      <c r="F287" s="4">
        <v>11</v>
      </c>
      <c r="G287" s="4" t="s">
        <v>14</v>
      </c>
      <c r="H287" s="4" t="s">
        <v>14</v>
      </c>
      <c r="I287" s="5" t="s">
        <v>14</v>
      </c>
      <c r="J287" s="5" t="s">
        <v>14</v>
      </c>
      <c r="K287" s="5">
        <v>1355</v>
      </c>
      <c r="L287" s="5">
        <v>1372</v>
      </c>
      <c r="M287" s="5" t="str">
        <f>HYPERLINK("http://dx.doi.org/10.3920/JIFF2021.0105","http://dx.doi.org/10.3920/JIFF2021.0105")</f>
        <v>http://dx.doi.org/10.3920/JIFF2021.0105</v>
      </c>
    </row>
    <row r="288" spans="1:13" ht="50" x14ac:dyDescent="0.25">
      <c r="A288" s="3" t="s">
        <v>701</v>
      </c>
      <c r="B288" s="4">
        <v>2022</v>
      </c>
      <c r="C288" s="3" t="s">
        <v>702</v>
      </c>
      <c r="D288" s="3" t="s">
        <v>16</v>
      </c>
      <c r="E288" s="4">
        <v>561</v>
      </c>
      <c r="F288" s="4" t="s">
        <v>14</v>
      </c>
      <c r="G288" s="4" t="s">
        <v>14</v>
      </c>
      <c r="H288" s="4" t="s">
        <v>14</v>
      </c>
      <c r="I288" s="5" t="s">
        <v>14</v>
      </c>
      <c r="J288" s="5" t="s">
        <v>14</v>
      </c>
      <c r="K288" s="5" t="s">
        <v>14</v>
      </c>
      <c r="L288" s="5" t="s">
        <v>14</v>
      </c>
      <c r="M288" s="5" t="str">
        <f>HYPERLINK("http://dx.doi.org/10.1016/j.aquaculture.2022.738686","http://dx.doi.org/10.1016/j.aquaculture.2022.738686")</f>
        <v>http://dx.doi.org/10.1016/j.aquaculture.2022.738686</v>
      </c>
    </row>
    <row r="289" spans="1:13" ht="37.5" x14ac:dyDescent="0.25">
      <c r="A289" s="3" t="s">
        <v>991</v>
      </c>
      <c r="B289" s="4">
        <v>2022</v>
      </c>
      <c r="C289" s="3" t="s">
        <v>992</v>
      </c>
      <c r="D289" s="3" t="s">
        <v>29</v>
      </c>
      <c r="E289" s="4">
        <v>2022</v>
      </c>
      <c r="F289" s="4" t="s">
        <v>14</v>
      </c>
      <c r="G289" s="4" t="s">
        <v>14</v>
      </c>
      <c r="H289" s="4" t="s">
        <v>14</v>
      </c>
      <c r="I289" s="5" t="s">
        <v>14</v>
      </c>
      <c r="J289" s="5" t="s">
        <v>14</v>
      </c>
      <c r="K289" s="5" t="s">
        <v>14</v>
      </c>
      <c r="L289" s="5" t="s">
        <v>14</v>
      </c>
      <c r="M289" s="5" t="str">
        <f>HYPERLINK("http://dx.doi.org/10.1155/2022/8225273","http://dx.doi.org/10.1155/2022/8225273")</f>
        <v>http://dx.doi.org/10.1155/2022/8225273</v>
      </c>
    </row>
    <row r="290" spans="1:13" ht="25" x14ac:dyDescent="0.25">
      <c r="A290" s="3" t="s">
        <v>116</v>
      </c>
      <c r="B290" s="4">
        <v>2022</v>
      </c>
      <c r="C290" s="3" t="s">
        <v>117</v>
      </c>
      <c r="D290" s="3" t="s">
        <v>118</v>
      </c>
      <c r="E290" s="4">
        <v>4</v>
      </c>
      <c r="F290" s="4">
        <v>1</v>
      </c>
      <c r="G290" s="4" t="s">
        <v>14</v>
      </c>
      <c r="H290" s="4" t="s">
        <v>14</v>
      </c>
      <c r="I290" s="5" t="s">
        <v>14</v>
      </c>
      <c r="J290" s="5" t="s">
        <v>14</v>
      </c>
      <c r="K290" s="5" t="s">
        <v>14</v>
      </c>
      <c r="L290" s="5" t="s">
        <v>14</v>
      </c>
      <c r="M290" s="5" t="str">
        <f>HYPERLINK("http://dx.doi.org/10.1186/s42523-021-00159-4","http://dx.doi.org/10.1186/s42523-021-00159-4")</f>
        <v>http://dx.doi.org/10.1186/s42523-021-00159-4</v>
      </c>
    </row>
    <row r="291" spans="1:13" ht="50" x14ac:dyDescent="0.25">
      <c r="A291" s="3" t="s">
        <v>673</v>
      </c>
      <c r="B291" s="4">
        <v>2022</v>
      </c>
      <c r="C291" s="3" t="s">
        <v>674</v>
      </c>
      <c r="D291" s="3" t="s">
        <v>675</v>
      </c>
      <c r="E291" s="4">
        <v>2</v>
      </c>
      <c r="F291" s="4">
        <v>3</v>
      </c>
      <c r="G291" s="4" t="s">
        <v>14</v>
      </c>
      <c r="H291" s="4" t="s">
        <v>14</v>
      </c>
      <c r="I291" s="5" t="s">
        <v>14</v>
      </c>
      <c r="J291" s="5" t="s">
        <v>14</v>
      </c>
      <c r="K291" s="5">
        <v>167</v>
      </c>
      <c r="L291" s="5">
        <v>178</v>
      </c>
      <c r="M291" s="5" t="str">
        <f>HYPERLINK("http://dx.doi.org/10.1002/aff2.48","http://dx.doi.org/10.1002/aff2.48")</f>
        <v>http://dx.doi.org/10.1002/aff2.48</v>
      </c>
    </row>
    <row r="292" spans="1:13" ht="25" x14ac:dyDescent="0.25">
      <c r="A292" s="3" t="s">
        <v>1100</v>
      </c>
      <c r="B292" s="4">
        <v>2022</v>
      </c>
      <c r="C292" s="3" t="s">
        <v>1101</v>
      </c>
      <c r="D292" s="3" t="s">
        <v>1102</v>
      </c>
      <c r="E292" s="4">
        <v>8</v>
      </c>
      <c r="F292" s="4">
        <v>11</v>
      </c>
      <c r="G292" s="4" t="s">
        <v>14</v>
      </c>
      <c r="H292" s="4" t="s">
        <v>14</v>
      </c>
      <c r="I292" s="5" t="s">
        <v>14</v>
      </c>
      <c r="J292" s="5" t="s">
        <v>14</v>
      </c>
      <c r="K292" s="5" t="s">
        <v>14</v>
      </c>
      <c r="L292" s="5" t="s">
        <v>14</v>
      </c>
      <c r="M292" s="5" t="str">
        <f>HYPERLINK("http://dx.doi.org/10.3390/fermentation8110593","http://dx.doi.org/10.3390/fermentation8110593")</f>
        <v>http://dx.doi.org/10.3390/fermentation8110593</v>
      </c>
    </row>
    <row r="293" spans="1:13" ht="37.5" x14ac:dyDescent="0.25">
      <c r="A293" s="3" t="s">
        <v>1034</v>
      </c>
      <c r="B293" s="4">
        <v>2022</v>
      </c>
      <c r="C293" s="3" t="s">
        <v>1035</v>
      </c>
      <c r="D293" s="3" t="s">
        <v>133</v>
      </c>
      <c r="E293" s="4">
        <v>13</v>
      </c>
      <c r="F293" s="4">
        <v>9</v>
      </c>
      <c r="G293" s="4" t="s">
        <v>14</v>
      </c>
      <c r="H293" s="4" t="s">
        <v>14</v>
      </c>
      <c r="I293" s="5" t="s">
        <v>14</v>
      </c>
      <c r="J293" s="5" t="s">
        <v>14</v>
      </c>
      <c r="K293" s="5" t="s">
        <v>14</v>
      </c>
      <c r="L293" s="5" t="s">
        <v>14</v>
      </c>
      <c r="M293" s="5" t="str">
        <f>HYPERLINK("http://dx.doi.org/10.3390/insects13090831","http://dx.doi.org/10.3390/insects13090831")</f>
        <v>http://dx.doi.org/10.3390/insects13090831</v>
      </c>
    </row>
    <row r="294" spans="1:13" ht="50" x14ac:dyDescent="0.25">
      <c r="A294" s="3" t="s">
        <v>325</v>
      </c>
      <c r="B294" s="4">
        <v>2022</v>
      </c>
      <c r="C294" s="3" t="s">
        <v>326</v>
      </c>
      <c r="D294" s="3" t="s">
        <v>16</v>
      </c>
      <c r="E294" s="4">
        <v>561</v>
      </c>
      <c r="F294" s="4" t="s">
        <v>14</v>
      </c>
      <c r="G294" s="4" t="s">
        <v>14</v>
      </c>
      <c r="H294" s="4" t="s">
        <v>14</v>
      </c>
      <c r="I294" s="5" t="s">
        <v>14</v>
      </c>
      <c r="J294" s="5" t="s">
        <v>14</v>
      </c>
      <c r="K294" s="5" t="s">
        <v>14</v>
      </c>
      <c r="L294" s="5" t="s">
        <v>14</v>
      </c>
      <c r="M294" s="5" t="str">
        <f>HYPERLINK("http://dx.doi.org/10.1016/j.aquaculture.2022.738674","http://dx.doi.org/10.1016/j.aquaculture.2022.738674")</f>
        <v>http://dx.doi.org/10.1016/j.aquaculture.2022.738674</v>
      </c>
    </row>
    <row r="295" spans="1:13" ht="37.5" x14ac:dyDescent="0.25">
      <c r="A295" s="3" t="s">
        <v>339</v>
      </c>
      <c r="B295" s="4">
        <v>2022</v>
      </c>
      <c r="C295" s="3" t="s">
        <v>340</v>
      </c>
      <c r="D295" s="3" t="s">
        <v>297</v>
      </c>
      <c r="E295" s="4">
        <v>292</v>
      </c>
      <c r="F295" s="4" t="s">
        <v>14</v>
      </c>
      <c r="G295" s="4" t="s">
        <v>14</v>
      </c>
      <c r="H295" s="4" t="s">
        <v>14</v>
      </c>
      <c r="I295" s="5" t="s">
        <v>14</v>
      </c>
      <c r="J295" s="5" t="s">
        <v>14</v>
      </c>
      <c r="K295" s="5" t="s">
        <v>14</v>
      </c>
      <c r="L295" s="5" t="s">
        <v>14</v>
      </c>
      <c r="M295" s="5" t="str">
        <f>HYPERLINK("http://dx.doi.org/10.1016/j.anifeedsci.2022.115425","http://dx.doi.org/10.1016/j.anifeedsci.2022.115425")</f>
        <v>http://dx.doi.org/10.1016/j.anifeedsci.2022.115425</v>
      </c>
    </row>
    <row r="296" spans="1:13" ht="37.5" x14ac:dyDescent="0.25">
      <c r="A296" s="3" t="s">
        <v>58</v>
      </c>
      <c r="B296" s="4">
        <v>2022</v>
      </c>
      <c r="C296" s="3" t="s">
        <v>59</v>
      </c>
      <c r="D296" s="3" t="s">
        <v>60</v>
      </c>
      <c r="E296" s="4">
        <v>11</v>
      </c>
      <c r="F296" s="4" t="s">
        <v>14</v>
      </c>
      <c r="G296" s="4" t="s">
        <v>14</v>
      </c>
      <c r="H296" s="4" t="s">
        <v>14</v>
      </c>
      <c r="I296" s="5" t="s">
        <v>14</v>
      </c>
      <c r="J296" s="5" t="s">
        <v>14</v>
      </c>
      <c r="K296" s="5">
        <v>334</v>
      </c>
      <c r="L296" s="5">
        <v>349</v>
      </c>
      <c r="M296" s="5" t="str">
        <f>HYPERLINK("http://dx.doi.org/10.1016/j.aninu.2022.07.013","http://dx.doi.org/10.1016/j.aninu.2022.07.013")</f>
        <v>http://dx.doi.org/10.1016/j.aninu.2022.07.013</v>
      </c>
    </row>
    <row r="297" spans="1:13" ht="50" x14ac:dyDescent="0.25">
      <c r="A297" s="3" t="s">
        <v>722</v>
      </c>
      <c r="B297" s="4">
        <v>2022</v>
      </c>
      <c r="C297" s="3" t="s">
        <v>723</v>
      </c>
      <c r="D297" s="3" t="s">
        <v>139</v>
      </c>
      <c r="E297" s="4">
        <v>12</v>
      </c>
      <c r="F297" s="4">
        <v>2</v>
      </c>
      <c r="G297" s="4" t="s">
        <v>14</v>
      </c>
      <c r="H297" s="4" t="s">
        <v>14</v>
      </c>
      <c r="I297" s="5" t="s">
        <v>14</v>
      </c>
      <c r="J297" s="5" t="s">
        <v>14</v>
      </c>
      <c r="K297" s="5" t="s">
        <v>14</v>
      </c>
      <c r="L297" s="5" t="s">
        <v>14</v>
      </c>
      <c r="M297" s="5" t="str">
        <f>HYPERLINK("http://dx.doi.org/10.3390/ani12020179","http://dx.doi.org/10.3390/ani12020179")</f>
        <v>http://dx.doi.org/10.3390/ani12020179</v>
      </c>
    </row>
    <row r="298" spans="1:13" ht="37.5" x14ac:dyDescent="0.25">
      <c r="A298" s="3" t="s">
        <v>302</v>
      </c>
      <c r="B298" s="4">
        <v>2022</v>
      </c>
      <c r="C298" s="3" t="s">
        <v>303</v>
      </c>
      <c r="D298" s="3" t="s">
        <v>154</v>
      </c>
      <c r="E298" s="4">
        <v>12</v>
      </c>
      <c r="F298" s="4">
        <v>1</v>
      </c>
      <c r="G298" s="4" t="s">
        <v>14</v>
      </c>
      <c r="H298" s="4" t="s">
        <v>14</v>
      </c>
      <c r="I298" s="5" t="s">
        <v>14</v>
      </c>
      <c r="J298" s="5" t="s">
        <v>14</v>
      </c>
      <c r="K298" s="5" t="s">
        <v>14</v>
      </c>
      <c r="L298" s="5" t="s">
        <v>14</v>
      </c>
      <c r="M298" s="5" t="str">
        <f>HYPERLINK("http://dx.doi.org/10.1038/s41598-021-03306-8","http://dx.doi.org/10.1038/s41598-021-03306-8")</f>
        <v>http://dx.doi.org/10.1038/s41598-021-03306-8</v>
      </c>
    </row>
    <row r="299" spans="1:13" ht="37.5" x14ac:dyDescent="0.25">
      <c r="A299" s="3" t="s">
        <v>304</v>
      </c>
      <c r="B299" s="4">
        <v>2022</v>
      </c>
      <c r="C299" s="3" t="s">
        <v>305</v>
      </c>
      <c r="D299" s="3" t="s">
        <v>237</v>
      </c>
      <c r="E299" s="4">
        <v>16</v>
      </c>
      <c r="F299" s="4">
        <v>5</v>
      </c>
      <c r="G299" s="4" t="s">
        <v>14</v>
      </c>
      <c r="H299" s="4" t="s">
        <v>14</v>
      </c>
      <c r="I299" s="5" t="s">
        <v>14</v>
      </c>
      <c r="J299" s="5" t="s">
        <v>14</v>
      </c>
      <c r="K299" s="5" t="s">
        <v>14</v>
      </c>
      <c r="L299" s="5" t="s">
        <v>14</v>
      </c>
      <c r="M299" s="5" t="str">
        <f>HYPERLINK("http://dx.doi.org/10.1016/j.animal.2022.100516","http://dx.doi.org/10.1016/j.animal.2022.100516")</f>
        <v>http://dx.doi.org/10.1016/j.animal.2022.100516</v>
      </c>
    </row>
    <row r="300" spans="1:13" ht="37.5" x14ac:dyDescent="0.25">
      <c r="A300" s="3" t="s">
        <v>353</v>
      </c>
      <c r="B300" s="4">
        <v>2022</v>
      </c>
      <c r="C300" s="3" t="s">
        <v>354</v>
      </c>
      <c r="D300" s="3" t="s">
        <v>44</v>
      </c>
      <c r="E300" s="4">
        <v>14</v>
      </c>
      <c r="F300" s="4">
        <v>9</v>
      </c>
      <c r="G300" s="4" t="s">
        <v>14</v>
      </c>
      <c r="H300" s="4" t="s">
        <v>14</v>
      </c>
      <c r="I300" s="5" t="s">
        <v>14</v>
      </c>
      <c r="J300" s="5" t="s">
        <v>14</v>
      </c>
      <c r="K300" s="5" t="s">
        <v>14</v>
      </c>
      <c r="L300" s="5" t="s">
        <v>14</v>
      </c>
      <c r="M300" s="5" t="str">
        <f>HYPERLINK("http://dx.doi.org/10.3390/su14095511","http://dx.doi.org/10.3390/su14095511")</f>
        <v>http://dx.doi.org/10.3390/su14095511</v>
      </c>
    </row>
    <row r="301" spans="1:13" ht="37.5" x14ac:dyDescent="0.25">
      <c r="A301" s="3" t="s">
        <v>263</v>
      </c>
      <c r="B301" s="4">
        <v>2022</v>
      </c>
      <c r="C301" s="3" t="s">
        <v>264</v>
      </c>
      <c r="D301" s="3" t="s">
        <v>16</v>
      </c>
      <c r="E301" s="4">
        <v>553</v>
      </c>
      <c r="F301" s="4" t="s">
        <v>14</v>
      </c>
      <c r="G301" s="4" t="s">
        <v>14</v>
      </c>
      <c r="H301" s="4" t="s">
        <v>14</v>
      </c>
      <c r="I301" s="5" t="s">
        <v>14</v>
      </c>
      <c r="J301" s="5" t="s">
        <v>14</v>
      </c>
      <c r="K301" s="5" t="s">
        <v>14</v>
      </c>
      <c r="L301" s="5" t="s">
        <v>14</v>
      </c>
      <c r="M301" s="5" t="str">
        <f>HYPERLINK("http://dx.doi.org/10.1016/j.aquaculture.2022.738095","http://dx.doi.org/10.1016/j.aquaculture.2022.738095")</f>
        <v>http://dx.doi.org/10.1016/j.aquaculture.2022.738095</v>
      </c>
    </row>
    <row r="302" spans="1:13" ht="37.5" x14ac:dyDescent="0.25">
      <c r="A302" s="3" t="s">
        <v>699</v>
      </c>
      <c r="B302" s="4">
        <v>2022</v>
      </c>
      <c r="C302" s="3" t="s">
        <v>700</v>
      </c>
      <c r="D302" s="3" t="s">
        <v>49</v>
      </c>
      <c r="E302" s="4">
        <v>8</v>
      </c>
      <c r="F302" s="4">
        <v>12</v>
      </c>
      <c r="G302" s="4" t="s">
        <v>14</v>
      </c>
      <c r="H302" s="4" t="s">
        <v>14</v>
      </c>
      <c r="I302" s="5" t="s">
        <v>14</v>
      </c>
      <c r="J302" s="5" t="s">
        <v>14</v>
      </c>
      <c r="K302" s="5">
        <v>1455</v>
      </c>
      <c r="L302" s="5">
        <v>1468</v>
      </c>
      <c r="M302" s="5" t="str">
        <f>HYPERLINK("http://dx.doi.org/10.3920/JIFF2021.0195","http://dx.doi.org/10.3920/JIFF2021.0195")</f>
        <v>http://dx.doi.org/10.3920/JIFF2021.0195</v>
      </c>
    </row>
    <row r="303" spans="1:13" ht="25" x14ac:dyDescent="0.25">
      <c r="A303" s="3" t="s">
        <v>929</v>
      </c>
      <c r="B303" s="4">
        <v>2022</v>
      </c>
      <c r="C303" s="3" t="s">
        <v>930</v>
      </c>
      <c r="D303" s="3" t="s">
        <v>931</v>
      </c>
      <c r="E303" s="4">
        <v>20</v>
      </c>
      <c r="F303" s="4" t="s">
        <v>14</v>
      </c>
      <c r="G303" s="4" t="s">
        <v>14</v>
      </c>
      <c r="H303" s="4" t="s">
        <v>14</v>
      </c>
      <c r="I303" s="5" t="s">
        <v>70</v>
      </c>
      <c r="J303" s="5" t="s">
        <v>14</v>
      </c>
      <c r="K303" s="5">
        <v>114</v>
      </c>
      <c r="L303" s="5">
        <v>132</v>
      </c>
      <c r="M303" s="5" t="s">
        <v>14</v>
      </c>
    </row>
    <row r="304" spans="1:13" ht="50" x14ac:dyDescent="0.25">
      <c r="A304" s="3" t="s">
        <v>1095</v>
      </c>
      <c r="B304" s="4">
        <v>2022</v>
      </c>
      <c r="C304" s="3" t="s">
        <v>1096</v>
      </c>
      <c r="D304" s="3" t="s">
        <v>1097</v>
      </c>
      <c r="E304" s="4">
        <v>25</v>
      </c>
      <c r="F304" s="4">
        <v>4</v>
      </c>
      <c r="G304" s="4" t="s">
        <v>14</v>
      </c>
      <c r="H304" s="4" t="s">
        <v>14</v>
      </c>
      <c r="I304" s="5" t="s">
        <v>14</v>
      </c>
      <c r="J304" s="5" t="s">
        <v>14</v>
      </c>
      <c r="K304" s="5">
        <v>75</v>
      </c>
      <c r="L304" s="5">
        <v>84</v>
      </c>
      <c r="M304" s="5" t="str">
        <f>HYPERLINK("http://dx.doi.org/10.14321/aehm.025.04.75","http://dx.doi.org/10.14321/aehm.025.04.75")</f>
        <v>http://dx.doi.org/10.14321/aehm.025.04.75</v>
      </c>
    </row>
    <row r="305" spans="1:13" ht="37.5" x14ac:dyDescent="0.25">
      <c r="A305" s="3" t="s">
        <v>729</v>
      </c>
      <c r="B305" s="4">
        <v>2022</v>
      </c>
      <c r="C305" s="3" t="s">
        <v>730</v>
      </c>
      <c r="D305" s="3" t="s">
        <v>731</v>
      </c>
      <c r="E305" s="4">
        <v>9</v>
      </c>
      <c r="F305" s="4" t="s">
        <v>14</v>
      </c>
      <c r="G305" s="4" t="s">
        <v>14</v>
      </c>
      <c r="H305" s="4" t="s">
        <v>14</v>
      </c>
      <c r="I305" s="5" t="s">
        <v>14</v>
      </c>
      <c r="J305" s="5" t="s">
        <v>14</v>
      </c>
      <c r="K305" s="5" t="s">
        <v>14</v>
      </c>
      <c r="L305" s="5" t="s">
        <v>14</v>
      </c>
      <c r="M305" s="5" t="str">
        <f>HYPERLINK("http://dx.doi.org/10.3389/fnut.2022.896552","http://dx.doi.org/10.3389/fnut.2022.896552")</f>
        <v>http://dx.doi.org/10.3389/fnut.2022.896552</v>
      </c>
    </row>
    <row r="306" spans="1:13" ht="37.5" x14ac:dyDescent="0.25">
      <c r="A306" s="3" t="s">
        <v>747</v>
      </c>
      <c r="B306" s="4">
        <v>2022</v>
      </c>
      <c r="C306" s="3" t="s">
        <v>748</v>
      </c>
      <c r="D306" s="3" t="s">
        <v>525</v>
      </c>
      <c r="E306" s="4">
        <v>15</v>
      </c>
      <c r="F306" s="4">
        <v>1</v>
      </c>
      <c r="G306" s="4" t="s">
        <v>14</v>
      </c>
      <c r="H306" s="4" t="s">
        <v>14</v>
      </c>
      <c r="I306" s="5" t="s">
        <v>14</v>
      </c>
      <c r="J306" s="5" t="s">
        <v>14</v>
      </c>
      <c r="K306" s="5">
        <v>884</v>
      </c>
      <c r="L306" s="5">
        <v>900</v>
      </c>
      <c r="M306" s="5" t="str">
        <f>HYPERLINK("http://dx.doi.org/10.1080/26895293.2022.2112765","http://dx.doi.org/10.1080/26895293.2022.2112765")</f>
        <v>http://dx.doi.org/10.1080/26895293.2022.2112765</v>
      </c>
    </row>
    <row r="307" spans="1:13" ht="37.5" x14ac:dyDescent="0.25">
      <c r="A307" s="3" t="s">
        <v>578</v>
      </c>
      <c r="B307" s="4">
        <v>2022</v>
      </c>
      <c r="C307" s="3" t="s">
        <v>579</v>
      </c>
      <c r="D307" s="3" t="s">
        <v>580</v>
      </c>
      <c r="E307" s="4">
        <v>17</v>
      </c>
      <c r="F307" s="4">
        <v>1</v>
      </c>
      <c r="G307" s="4" t="s">
        <v>14</v>
      </c>
      <c r="H307" s="4" t="s">
        <v>14</v>
      </c>
      <c r="I307" s="5" t="s">
        <v>14</v>
      </c>
      <c r="J307" s="5" t="s">
        <v>14</v>
      </c>
      <c r="K307" s="5">
        <v>64</v>
      </c>
      <c r="L307" s="5">
        <v>79</v>
      </c>
      <c r="M307" s="5" t="str">
        <f>HYPERLINK("http://dx.doi.org/10.53936/afjare.2022.17(1).4","http://dx.doi.org/10.53936/afjare.2022.17(1).4")</f>
        <v>http://dx.doi.org/10.53936/afjare.2022.17(1).4</v>
      </c>
    </row>
    <row r="308" spans="1:13" ht="50" x14ac:dyDescent="0.25">
      <c r="A308" s="3" t="s">
        <v>355</v>
      </c>
      <c r="B308" s="4">
        <v>2022</v>
      </c>
      <c r="C308" s="3" t="s">
        <v>356</v>
      </c>
      <c r="D308" s="3" t="s">
        <v>357</v>
      </c>
      <c r="E308" s="4">
        <v>13</v>
      </c>
      <c r="F308" s="4" t="s">
        <v>14</v>
      </c>
      <c r="G308" s="4" t="s">
        <v>14</v>
      </c>
      <c r="H308" s="4" t="s">
        <v>14</v>
      </c>
      <c r="I308" s="5" t="s">
        <v>14</v>
      </c>
      <c r="J308" s="5" t="s">
        <v>14</v>
      </c>
      <c r="K308" s="5" t="s">
        <v>14</v>
      </c>
      <c r="L308" s="5" t="s">
        <v>14</v>
      </c>
      <c r="M308" s="5" t="str">
        <f>HYPERLINK("http://dx.doi.org/10.3389/fphys.2022.920289","http://dx.doi.org/10.3389/fphys.2022.920289")</f>
        <v>http://dx.doi.org/10.3389/fphys.2022.920289</v>
      </c>
    </row>
    <row r="309" spans="1:13" ht="50" x14ac:dyDescent="0.25">
      <c r="A309" s="3" t="s">
        <v>555</v>
      </c>
      <c r="B309" s="4">
        <v>2022</v>
      </c>
      <c r="C309" s="3" t="s">
        <v>556</v>
      </c>
      <c r="D309" s="3" t="s">
        <v>41</v>
      </c>
      <c r="E309" s="4">
        <v>25</v>
      </c>
      <c r="F309" s="4" t="s">
        <v>14</v>
      </c>
      <c r="G309" s="4" t="s">
        <v>14</v>
      </c>
      <c r="H309" s="4" t="s">
        <v>14</v>
      </c>
      <c r="I309" s="5" t="s">
        <v>14</v>
      </c>
      <c r="J309" s="5" t="s">
        <v>14</v>
      </c>
      <c r="K309" s="5" t="s">
        <v>14</v>
      </c>
      <c r="L309" s="5" t="s">
        <v>14</v>
      </c>
      <c r="M309" s="5" t="str">
        <f>HYPERLINK("http://dx.doi.org/10.1016/j.aqrep.2022.101260","http://dx.doi.org/10.1016/j.aqrep.2022.101260")</f>
        <v>http://dx.doi.org/10.1016/j.aqrep.2022.101260</v>
      </c>
    </row>
    <row r="310" spans="1:13" ht="62.5" x14ac:dyDescent="0.25">
      <c r="A310" s="3" t="s">
        <v>904</v>
      </c>
      <c r="B310" s="4">
        <v>2022</v>
      </c>
      <c r="C310" s="3" t="s">
        <v>905</v>
      </c>
      <c r="D310" s="3" t="s">
        <v>133</v>
      </c>
      <c r="E310" s="4">
        <v>13</v>
      </c>
      <c r="F310" s="4">
        <v>4</v>
      </c>
      <c r="G310" s="4" t="s">
        <v>14</v>
      </c>
      <c r="H310" s="4" t="s">
        <v>14</v>
      </c>
      <c r="I310" s="5" t="s">
        <v>14</v>
      </c>
      <c r="J310" s="5" t="s">
        <v>14</v>
      </c>
      <c r="K310" s="5" t="s">
        <v>14</v>
      </c>
      <c r="L310" s="5" t="s">
        <v>14</v>
      </c>
      <c r="M310" s="5" t="str">
        <f>HYPERLINK("http://dx.doi.org/10.3390/insects13040326","http://dx.doi.org/10.3390/insects13040326")</f>
        <v>http://dx.doi.org/10.3390/insects13040326</v>
      </c>
    </row>
    <row r="311" spans="1:13" ht="37.5" x14ac:dyDescent="0.25">
      <c r="A311" s="3" t="s">
        <v>965</v>
      </c>
      <c r="B311" s="4">
        <v>2022</v>
      </c>
      <c r="C311" s="3" t="s">
        <v>966</v>
      </c>
      <c r="D311" s="3" t="s">
        <v>44</v>
      </c>
      <c r="E311" s="4">
        <v>14</v>
      </c>
      <c r="F311" s="4">
        <v>12</v>
      </c>
      <c r="G311" s="4" t="s">
        <v>14</v>
      </c>
      <c r="H311" s="4" t="s">
        <v>14</v>
      </c>
      <c r="I311" s="5" t="s">
        <v>14</v>
      </c>
      <c r="J311" s="5" t="s">
        <v>14</v>
      </c>
      <c r="K311" s="5" t="s">
        <v>14</v>
      </c>
      <c r="L311" s="5" t="s">
        <v>14</v>
      </c>
      <c r="M311" s="5" t="str">
        <f>HYPERLINK("http://dx.doi.org/10.3390/su14127279","http://dx.doi.org/10.3390/su14127279")</f>
        <v>http://dx.doi.org/10.3390/su14127279</v>
      </c>
    </row>
    <row r="312" spans="1:13" ht="37.5" x14ac:dyDescent="0.25">
      <c r="A312" s="3" t="s">
        <v>306</v>
      </c>
      <c r="B312" s="4">
        <v>2022</v>
      </c>
      <c r="C312" s="3" t="s">
        <v>307</v>
      </c>
      <c r="D312" s="3" t="s">
        <v>133</v>
      </c>
      <c r="E312" s="4">
        <v>13</v>
      </c>
      <c r="F312" s="4">
        <v>2</v>
      </c>
      <c r="G312" s="4" t="s">
        <v>14</v>
      </c>
      <c r="H312" s="4" t="s">
        <v>14</v>
      </c>
      <c r="I312" s="5" t="s">
        <v>14</v>
      </c>
      <c r="J312" s="5" t="s">
        <v>14</v>
      </c>
      <c r="K312" s="5" t="s">
        <v>14</v>
      </c>
      <c r="L312" s="5" t="s">
        <v>14</v>
      </c>
      <c r="M312" s="5" t="str">
        <f>HYPERLINK("http://dx.doi.org/10.3390/insects13020129","http://dx.doi.org/10.3390/insects13020129")</f>
        <v>http://dx.doi.org/10.3390/insects13020129</v>
      </c>
    </row>
    <row r="313" spans="1:13" ht="62.5" x14ac:dyDescent="0.25">
      <c r="A313" s="3" t="s">
        <v>300</v>
      </c>
      <c r="B313" s="4">
        <v>2022</v>
      </c>
      <c r="C313" s="3" t="s">
        <v>301</v>
      </c>
      <c r="D313" s="3" t="s">
        <v>16</v>
      </c>
      <c r="E313" s="4">
        <v>558</v>
      </c>
      <c r="F313" s="4" t="s">
        <v>14</v>
      </c>
      <c r="G313" s="4" t="s">
        <v>14</v>
      </c>
      <c r="H313" s="4" t="s">
        <v>14</v>
      </c>
      <c r="I313" s="5" t="s">
        <v>14</v>
      </c>
      <c r="J313" s="5" t="s">
        <v>14</v>
      </c>
      <c r="K313" s="5" t="s">
        <v>14</v>
      </c>
      <c r="L313" s="5" t="s">
        <v>14</v>
      </c>
      <c r="M313" s="5" t="str">
        <f>HYPERLINK("http://dx.doi.org/10.1016/j.aquaculture.2022.738362","http://dx.doi.org/10.1016/j.aquaculture.2022.738362")</f>
        <v>http://dx.doi.org/10.1016/j.aquaculture.2022.738362</v>
      </c>
    </row>
    <row r="314" spans="1:13" ht="50" x14ac:dyDescent="0.25">
      <c r="A314" s="3" t="s">
        <v>697</v>
      </c>
      <c r="B314" s="4">
        <v>2022</v>
      </c>
      <c r="C314" s="3" t="s">
        <v>698</v>
      </c>
      <c r="D314" s="3" t="s">
        <v>125</v>
      </c>
      <c r="E314" s="4">
        <v>13</v>
      </c>
      <c r="F314" s="4">
        <v>1</v>
      </c>
      <c r="G314" s="4" t="s">
        <v>14</v>
      </c>
      <c r="H314" s="4" t="s">
        <v>14</v>
      </c>
      <c r="I314" s="5" t="s">
        <v>14</v>
      </c>
      <c r="J314" s="5" t="s">
        <v>14</v>
      </c>
      <c r="K314" s="5" t="s">
        <v>14</v>
      </c>
      <c r="L314" s="5" t="s">
        <v>14</v>
      </c>
      <c r="M314" s="5" t="str">
        <f>HYPERLINK("http://dx.doi.org/10.1186/s40104-022-00725-z","http://dx.doi.org/10.1186/s40104-022-00725-z")</f>
        <v>http://dx.doi.org/10.1186/s40104-022-00725-z</v>
      </c>
    </row>
    <row r="315" spans="1:13" ht="37.5" x14ac:dyDescent="0.25">
      <c r="A315" s="3" t="s">
        <v>394</v>
      </c>
      <c r="B315" s="4">
        <v>2022</v>
      </c>
      <c r="C315" s="3" t="s">
        <v>395</v>
      </c>
      <c r="D315" s="3" t="s">
        <v>16</v>
      </c>
      <c r="E315" s="4">
        <v>546</v>
      </c>
      <c r="F315" s="4" t="s">
        <v>14</v>
      </c>
      <c r="G315" s="4" t="s">
        <v>14</v>
      </c>
      <c r="H315" s="4" t="s">
        <v>14</v>
      </c>
      <c r="I315" s="5" t="s">
        <v>14</v>
      </c>
      <c r="J315" s="5" t="s">
        <v>14</v>
      </c>
      <c r="K315" s="5" t="s">
        <v>14</v>
      </c>
      <c r="L315" s="5" t="s">
        <v>14</v>
      </c>
      <c r="M315" s="5" t="str">
        <f>HYPERLINK("http://dx.doi.org/10.1016/j.aquaculture.2021.737351","http://dx.doi.org/10.1016/j.aquaculture.2021.737351")</f>
        <v>http://dx.doi.org/10.1016/j.aquaculture.2021.737351</v>
      </c>
    </row>
    <row r="316" spans="1:13" ht="25" x14ac:dyDescent="0.25">
      <c r="A316" s="3" t="s">
        <v>732</v>
      </c>
      <c r="B316" s="4">
        <v>2022</v>
      </c>
      <c r="C316" s="3" t="s">
        <v>733</v>
      </c>
      <c r="D316" s="3" t="s">
        <v>357</v>
      </c>
      <c r="E316" s="4">
        <v>13</v>
      </c>
      <c r="F316" s="4" t="s">
        <v>14</v>
      </c>
      <c r="G316" s="4" t="s">
        <v>14</v>
      </c>
      <c r="H316" s="4" t="s">
        <v>14</v>
      </c>
      <c r="I316" s="5" t="s">
        <v>14</v>
      </c>
      <c r="J316" s="5" t="s">
        <v>14</v>
      </c>
      <c r="K316" s="5" t="s">
        <v>14</v>
      </c>
      <c r="L316" s="5" t="s">
        <v>14</v>
      </c>
      <c r="M316" s="5" t="str">
        <f>HYPERLINK("http://dx.doi.org/10.3389/fphys.2022.1028992","http://dx.doi.org/10.3389/fphys.2022.1028992")</f>
        <v>http://dx.doi.org/10.3389/fphys.2022.1028992</v>
      </c>
    </row>
    <row r="317" spans="1:13" ht="25" x14ac:dyDescent="0.25">
      <c r="A317" s="3" t="s">
        <v>316</v>
      </c>
      <c r="B317" s="4">
        <v>2022</v>
      </c>
      <c r="C317" s="3" t="s">
        <v>317</v>
      </c>
      <c r="D317" s="3" t="s">
        <v>318</v>
      </c>
      <c r="E317" s="4">
        <v>13</v>
      </c>
      <c r="F317" s="4" t="s">
        <v>14</v>
      </c>
      <c r="G317" s="4" t="s">
        <v>14</v>
      </c>
      <c r="H317" s="4" t="s">
        <v>14</v>
      </c>
      <c r="I317" s="5" t="s">
        <v>14</v>
      </c>
      <c r="J317" s="5" t="s">
        <v>14</v>
      </c>
      <c r="K317" s="5" t="s">
        <v>14</v>
      </c>
      <c r="L317" s="5" t="s">
        <v>14</v>
      </c>
      <c r="M317" s="5" t="str">
        <f>HYPERLINK("http://dx.doi.org/10.3389/fmicb.2022.831034","http://dx.doi.org/10.3389/fmicb.2022.831034")</f>
        <v>http://dx.doi.org/10.3389/fmicb.2022.831034</v>
      </c>
    </row>
    <row r="318" spans="1:13" ht="25" x14ac:dyDescent="0.25">
      <c r="A318" s="3" t="s">
        <v>364</v>
      </c>
      <c r="B318" s="4">
        <v>2022</v>
      </c>
      <c r="C318" s="3" t="s">
        <v>365</v>
      </c>
      <c r="D318" s="3" t="s">
        <v>83</v>
      </c>
      <c r="E318" s="4">
        <v>11</v>
      </c>
      <c r="F318" s="4">
        <v>7</v>
      </c>
      <c r="G318" s="4" t="s">
        <v>14</v>
      </c>
      <c r="H318" s="4" t="s">
        <v>14</v>
      </c>
      <c r="I318" s="5" t="s">
        <v>14</v>
      </c>
      <c r="J318" s="5" t="s">
        <v>14</v>
      </c>
      <c r="K318" s="5" t="s">
        <v>14</v>
      </c>
      <c r="L318" s="5" t="s">
        <v>14</v>
      </c>
      <c r="M318" s="5" t="str">
        <f>HYPERLINK("http://dx.doi.org/10.3390/biology11070964","http://dx.doi.org/10.3390/biology11070964")</f>
        <v>http://dx.doi.org/10.3390/biology11070964</v>
      </c>
    </row>
    <row r="319" spans="1:13" ht="37.5" x14ac:dyDescent="0.25">
      <c r="A319" s="3" t="s">
        <v>366</v>
      </c>
      <c r="B319" s="4">
        <v>2022</v>
      </c>
      <c r="C319" s="3" t="s">
        <v>367</v>
      </c>
      <c r="D319" s="3" t="s">
        <v>29</v>
      </c>
      <c r="E319" s="4">
        <v>2022</v>
      </c>
      <c r="F319" s="4" t="s">
        <v>14</v>
      </c>
      <c r="G319" s="4" t="s">
        <v>14</v>
      </c>
      <c r="H319" s="4" t="s">
        <v>14</v>
      </c>
      <c r="I319" s="5" t="s">
        <v>14</v>
      </c>
      <c r="J319" s="5" t="s">
        <v>14</v>
      </c>
      <c r="K319" s="5" t="s">
        <v>14</v>
      </c>
      <c r="L319" s="5" t="s">
        <v>14</v>
      </c>
      <c r="M319" s="5" t="str">
        <f>HYPERLINK("http://dx.doi.org/10.1155/2022/9367587","http://dx.doi.org/10.1155/2022/9367587")</f>
        <v>http://dx.doi.org/10.1155/2022/9367587</v>
      </c>
    </row>
    <row r="320" spans="1:13" ht="37.5" x14ac:dyDescent="0.25">
      <c r="A320" s="3" t="s">
        <v>543</v>
      </c>
      <c r="B320" s="4">
        <v>2022</v>
      </c>
      <c r="C320" s="3" t="s">
        <v>544</v>
      </c>
      <c r="D320" s="3" t="s">
        <v>44</v>
      </c>
      <c r="E320" s="4">
        <v>14</v>
      </c>
      <c r="F320" s="4">
        <v>11</v>
      </c>
      <c r="G320" s="4" t="s">
        <v>14</v>
      </c>
      <c r="H320" s="4" t="s">
        <v>14</v>
      </c>
      <c r="I320" s="5" t="s">
        <v>14</v>
      </c>
      <c r="J320" s="5" t="s">
        <v>14</v>
      </c>
      <c r="K320" s="5" t="s">
        <v>14</v>
      </c>
      <c r="L320" s="5" t="s">
        <v>14</v>
      </c>
      <c r="M320" s="5" t="str">
        <f>HYPERLINK("http://dx.doi.org/10.3390/su14116472","http://dx.doi.org/10.3390/su14116472")</f>
        <v>http://dx.doi.org/10.3390/su14116472</v>
      </c>
    </row>
    <row r="321" spans="1:13" ht="62.5" x14ac:dyDescent="0.25">
      <c r="A321" s="3" t="s">
        <v>566</v>
      </c>
      <c r="B321" s="4">
        <v>2022</v>
      </c>
      <c r="C321" s="3" t="s">
        <v>567</v>
      </c>
      <c r="D321" s="3" t="s">
        <v>29</v>
      </c>
      <c r="E321" s="4">
        <v>2022</v>
      </c>
      <c r="F321" s="4" t="s">
        <v>14</v>
      </c>
      <c r="G321" s="4" t="s">
        <v>14</v>
      </c>
      <c r="H321" s="4" t="s">
        <v>14</v>
      </c>
      <c r="I321" s="5" t="s">
        <v>14</v>
      </c>
      <c r="J321" s="5" t="s">
        <v>14</v>
      </c>
      <c r="K321" s="5" t="s">
        <v>14</v>
      </c>
      <c r="L321" s="5" t="s">
        <v>14</v>
      </c>
      <c r="M321" s="5" t="str">
        <f>HYPERLINK("http://dx.doi.org/10.1155/2022/4717014","http://dx.doi.org/10.1155/2022/4717014")</f>
        <v>http://dx.doi.org/10.1155/2022/4717014</v>
      </c>
    </row>
    <row r="322" spans="1:13" ht="37.5" x14ac:dyDescent="0.25">
      <c r="A322" s="3" t="s">
        <v>981</v>
      </c>
      <c r="B322" s="4">
        <v>2022</v>
      </c>
      <c r="C322" s="3" t="s">
        <v>982</v>
      </c>
      <c r="D322" s="3" t="s">
        <v>139</v>
      </c>
      <c r="E322" s="4">
        <v>12</v>
      </c>
      <c r="F322" s="4">
        <v>16</v>
      </c>
      <c r="G322" s="4" t="s">
        <v>14</v>
      </c>
      <c r="H322" s="4" t="s">
        <v>14</v>
      </c>
      <c r="I322" s="5" t="s">
        <v>14</v>
      </c>
      <c r="J322" s="5" t="s">
        <v>14</v>
      </c>
      <c r="K322" s="5" t="s">
        <v>14</v>
      </c>
      <c r="L322" s="5" t="s">
        <v>14</v>
      </c>
      <c r="M322" s="5" t="str">
        <f>HYPERLINK("http://dx.doi.org/10.3390/ani12162043","http://dx.doi.org/10.3390/ani12162043")</f>
        <v>http://dx.doi.org/10.3390/ani12162043</v>
      </c>
    </row>
    <row r="323" spans="1:13" ht="25" x14ac:dyDescent="0.25">
      <c r="A323" s="3" t="s">
        <v>76</v>
      </c>
      <c r="B323" s="4">
        <v>2022</v>
      </c>
      <c r="C323" s="3" t="s">
        <v>77</v>
      </c>
      <c r="D323" s="3" t="s">
        <v>78</v>
      </c>
      <c r="E323" s="4">
        <v>35</v>
      </c>
      <c r="F323" s="4">
        <v>2</v>
      </c>
      <c r="G323" s="4" t="s">
        <v>14</v>
      </c>
      <c r="H323" s="4" t="s">
        <v>14</v>
      </c>
      <c r="I323" s="5" t="s">
        <v>70</v>
      </c>
      <c r="J323" s="5" t="s">
        <v>14</v>
      </c>
      <c r="K323" s="5">
        <v>317</v>
      </c>
      <c r="L323" s="5">
        <v>331</v>
      </c>
      <c r="M323" s="5" t="str">
        <f>HYPERLINK("http://dx.doi.org/10.5713/ab.21.0447","http://dx.doi.org/10.5713/ab.21.0447")</f>
        <v>http://dx.doi.org/10.5713/ab.21.0447</v>
      </c>
    </row>
    <row r="324" spans="1:13" ht="37.5" x14ac:dyDescent="0.25">
      <c r="A324" s="3" t="s">
        <v>541</v>
      </c>
      <c r="B324" s="4">
        <v>2022</v>
      </c>
      <c r="C324" s="3" t="s">
        <v>542</v>
      </c>
      <c r="D324" s="3" t="s">
        <v>44</v>
      </c>
      <c r="E324" s="4">
        <v>14</v>
      </c>
      <c r="F324" s="4">
        <v>7</v>
      </c>
      <c r="G324" s="4" t="s">
        <v>14</v>
      </c>
      <c r="H324" s="4" t="s">
        <v>14</v>
      </c>
      <c r="I324" s="5" t="s">
        <v>14</v>
      </c>
      <c r="J324" s="5" t="s">
        <v>14</v>
      </c>
      <c r="K324" s="5" t="s">
        <v>14</v>
      </c>
      <c r="L324" s="5" t="s">
        <v>14</v>
      </c>
      <c r="M324" s="5" t="str">
        <f>HYPERLINK("http://dx.doi.org/10.3390/su14074064","http://dx.doi.org/10.3390/su14074064")</f>
        <v>http://dx.doi.org/10.3390/su14074064</v>
      </c>
    </row>
    <row r="325" spans="1:13" ht="37.5" x14ac:dyDescent="0.25">
      <c r="A325" s="3" t="s">
        <v>17</v>
      </c>
      <c r="B325" s="4">
        <v>2022</v>
      </c>
      <c r="C325" s="3" t="s">
        <v>18</v>
      </c>
      <c r="D325" s="3" t="s">
        <v>19</v>
      </c>
      <c r="E325" s="4">
        <v>7</v>
      </c>
      <c r="F325" s="4">
        <v>6</v>
      </c>
      <c r="G325" s="4" t="s">
        <v>14</v>
      </c>
      <c r="H325" s="4" t="s">
        <v>14</v>
      </c>
      <c r="I325" s="5" t="s">
        <v>14</v>
      </c>
      <c r="J325" s="5" t="s">
        <v>14</v>
      </c>
      <c r="K325" s="5" t="s">
        <v>14</v>
      </c>
      <c r="L325" s="5" t="s">
        <v>14</v>
      </c>
      <c r="M325" s="5" t="str">
        <f>HYPERLINK("http://dx.doi.org/10.3390/fishes7060397","http://dx.doi.org/10.3390/fishes7060397")</f>
        <v>http://dx.doi.org/10.3390/fishes7060397</v>
      </c>
    </row>
    <row r="326" spans="1:13" s="21" customFormat="1" ht="13" x14ac:dyDescent="0.3">
      <c r="A326" s="17"/>
      <c r="B326" s="18"/>
      <c r="C326" s="19" t="s">
        <v>1139</v>
      </c>
      <c r="D326" s="17"/>
      <c r="E326" s="18"/>
      <c r="F326" s="18"/>
      <c r="G326" s="18"/>
      <c r="H326" s="18"/>
      <c r="I326" s="20"/>
      <c r="J326" s="20"/>
      <c r="K326" s="20"/>
      <c r="L326" s="20"/>
      <c r="M326" s="20"/>
    </row>
    <row r="327" spans="1:13" ht="25" x14ac:dyDescent="0.25">
      <c r="A327" s="3" t="s">
        <v>119</v>
      </c>
      <c r="B327" s="4">
        <v>2022</v>
      </c>
      <c r="C327" s="3" t="s">
        <v>120</v>
      </c>
      <c r="D327" s="3" t="s">
        <v>75</v>
      </c>
      <c r="E327" s="4">
        <v>14</v>
      </c>
      <c r="F327" s="4">
        <v>1</v>
      </c>
      <c r="G327" s="4" t="s">
        <v>14</v>
      </c>
      <c r="H327" s="4" t="s">
        <v>14</v>
      </c>
      <c r="I327" s="5" t="s">
        <v>14</v>
      </c>
      <c r="J327" s="5" t="s">
        <v>14</v>
      </c>
      <c r="K327" s="5">
        <v>237</v>
      </c>
      <c r="L327" s="5">
        <v>251</v>
      </c>
      <c r="M327" s="5" t="str">
        <f>HYPERLINK("http://dx.doi.org/10.1111/raq.12595","http://dx.doi.org/10.1111/raq.12595")</f>
        <v>http://dx.doi.org/10.1111/raq.12595</v>
      </c>
    </row>
    <row r="328" spans="1:13" s="11" customFormat="1" ht="13" x14ac:dyDescent="0.3">
      <c r="A328" s="7"/>
      <c r="B328" s="8"/>
      <c r="C328" s="9" t="s">
        <v>1141</v>
      </c>
      <c r="D328" s="7"/>
      <c r="E328" s="8"/>
      <c r="F328" s="8"/>
      <c r="G328" s="8"/>
      <c r="H328" s="8"/>
      <c r="I328" s="10"/>
      <c r="J328" s="10"/>
      <c r="K328" s="10"/>
      <c r="L328" s="10"/>
      <c r="M328" s="10"/>
    </row>
    <row r="329" spans="1:13" ht="37.5" x14ac:dyDescent="0.25">
      <c r="A329" s="3" t="s">
        <v>289</v>
      </c>
      <c r="B329" s="4">
        <v>2022</v>
      </c>
      <c r="C329" s="3" t="s">
        <v>290</v>
      </c>
      <c r="D329" s="3" t="s">
        <v>75</v>
      </c>
      <c r="E329" s="4">
        <v>14</v>
      </c>
      <c r="F329" s="4">
        <v>3</v>
      </c>
      <c r="G329" s="4" t="s">
        <v>14</v>
      </c>
      <c r="H329" s="4" t="s">
        <v>14</v>
      </c>
      <c r="I329" s="5" t="s">
        <v>14</v>
      </c>
      <c r="J329" s="5" t="s">
        <v>14</v>
      </c>
      <c r="K329" s="5">
        <v>1637</v>
      </c>
      <c r="L329" s="5">
        <v>1655</v>
      </c>
      <c r="M329" s="5" t="str">
        <f>HYPERLINK("http://dx.doi.org/10.1111/raq.12666","http://dx.doi.org/10.1111/raq.12666")</f>
        <v>http://dx.doi.org/10.1111/raq.12666</v>
      </c>
    </row>
    <row r="330" spans="1:13" ht="50" x14ac:dyDescent="0.25">
      <c r="A330" s="3" t="s">
        <v>1012</v>
      </c>
      <c r="B330" s="4">
        <v>2022</v>
      </c>
      <c r="C330" s="3" t="s">
        <v>1013</v>
      </c>
      <c r="D330" s="3" t="s">
        <v>16</v>
      </c>
      <c r="E330" s="4">
        <v>547</v>
      </c>
      <c r="F330" s="4" t="s">
        <v>14</v>
      </c>
      <c r="G330" s="4" t="s">
        <v>14</v>
      </c>
      <c r="H330" s="4" t="s">
        <v>14</v>
      </c>
      <c r="I330" s="5" t="s">
        <v>14</v>
      </c>
      <c r="J330" s="5" t="s">
        <v>14</v>
      </c>
      <c r="K330" s="5" t="s">
        <v>14</v>
      </c>
      <c r="L330" s="5" t="s">
        <v>14</v>
      </c>
      <c r="M330" s="5" t="str">
        <f>HYPERLINK("http://dx.doi.org/10.1016/j.aquaculture.2021.737499","http://dx.doi.org/10.1016/j.aquaculture.2021.737499")</f>
        <v>http://dx.doi.org/10.1016/j.aquaculture.2021.737499</v>
      </c>
    </row>
    <row r="331" spans="1:13" s="21" customFormat="1" ht="13" x14ac:dyDescent="0.3">
      <c r="A331" s="17"/>
      <c r="B331" s="18"/>
      <c r="C331" s="19" t="s">
        <v>1139</v>
      </c>
      <c r="D331" s="17"/>
      <c r="E331" s="18"/>
      <c r="F331" s="18"/>
      <c r="G331" s="18"/>
      <c r="H331" s="18"/>
      <c r="I331" s="20"/>
      <c r="J331" s="20"/>
      <c r="K331" s="20"/>
      <c r="L331" s="20"/>
      <c r="M331" s="20"/>
    </row>
    <row r="332" spans="1:13" ht="50" x14ac:dyDescent="0.25">
      <c r="A332" s="3" t="s">
        <v>381</v>
      </c>
      <c r="B332" s="4">
        <v>2022</v>
      </c>
      <c r="C332" s="3" t="s">
        <v>382</v>
      </c>
      <c r="D332" s="3" t="s">
        <v>383</v>
      </c>
      <c r="E332" s="4">
        <v>27</v>
      </c>
      <c r="F332" s="4">
        <v>3</v>
      </c>
      <c r="G332" s="4" t="s">
        <v>14</v>
      </c>
      <c r="H332" s="4" t="s">
        <v>14</v>
      </c>
      <c r="I332" s="5" t="s">
        <v>14</v>
      </c>
      <c r="J332" s="5" t="s">
        <v>14</v>
      </c>
      <c r="K332" s="5" t="s">
        <v>14</v>
      </c>
      <c r="L332" s="5" t="s">
        <v>14</v>
      </c>
      <c r="M332" s="5" t="str">
        <f>HYPERLINK("http://dx.doi.org/10.3390/molecules27030818","http://dx.doi.org/10.3390/molecules27030818")</f>
        <v>http://dx.doi.org/10.3390/molecules27030818</v>
      </c>
    </row>
    <row r="333" spans="1:13" s="11" customFormat="1" ht="13" x14ac:dyDescent="0.3">
      <c r="A333" s="7"/>
      <c r="B333" s="8"/>
      <c r="C333" s="9" t="s">
        <v>1141</v>
      </c>
      <c r="D333" s="7"/>
      <c r="E333" s="8"/>
      <c r="F333" s="8"/>
      <c r="G333" s="8"/>
      <c r="H333" s="8"/>
      <c r="I333" s="10"/>
      <c r="J333" s="10"/>
      <c r="K333" s="10"/>
      <c r="L333" s="10"/>
      <c r="M333" s="10"/>
    </row>
    <row r="334" spans="1:13" ht="50" x14ac:dyDescent="0.25">
      <c r="A334" s="3" t="s">
        <v>201</v>
      </c>
      <c r="B334" s="4">
        <v>2022</v>
      </c>
      <c r="C334" s="3" t="s">
        <v>202</v>
      </c>
      <c r="D334" s="3" t="s">
        <v>38</v>
      </c>
      <c r="E334" s="4">
        <v>53</v>
      </c>
      <c r="F334" s="4">
        <v>10</v>
      </c>
      <c r="G334" s="4" t="s">
        <v>14</v>
      </c>
      <c r="H334" s="4" t="s">
        <v>14</v>
      </c>
      <c r="I334" s="5" t="s">
        <v>14</v>
      </c>
      <c r="J334" s="5" t="s">
        <v>14</v>
      </c>
      <c r="K334" s="5">
        <v>3853</v>
      </c>
      <c r="L334" s="5">
        <v>3864</v>
      </c>
      <c r="M334" s="5" t="str">
        <f>HYPERLINK("http://dx.doi.org/10.1111/are.15892","http://dx.doi.org/10.1111/are.15892")</f>
        <v>http://dx.doi.org/10.1111/are.15892</v>
      </c>
    </row>
    <row r="335" spans="1:13" ht="37.5" x14ac:dyDescent="0.25">
      <c r="A335" s="3" t="s">
        <v>374</v>
      </c>
      <c r="B335" s="4">
        <v>2022</v>
      </c>
      <c r="C335" s="3" t="s">
        <v>375</v>
      </c>
      <c r="D335" s="3" t="s">
        <v>376</v>
      </c>
      <c r="E335" s="4">
        <v>9</v>
      </c>
      <c r="F335" s="4" t="s">
        <v>14</v>
      </c>
      <c r="G335" s="4" t="s">
        <v>14</v>
      </c>
      <c r="H335" s="4" t="s">
        <v>14</v>
      </c>
      <c r="I335" s="5" t="s">
        <v>14</v>
      </c>
      <c r="J335" s="5" t="s">
        <v>14</v>
      </c>
      <c r="K335" s="5" t="s">
        <v>14</v>
      </c>
      <c r="L335" s="5" t="s">
        <v>14</v>
      </c>
      <c r="M335" s="5" t="str">
        <f>HYPERLINK("http://dx.doi.org/10.1016/j.clet.2022.100520","http://dx.doi.org/10.1016/j.clet.2022.100520")</f>
        <v>http://dx.doi.org/10.1016/j.clet.2022.100520</v>
      </c>
    </row>
    <row r="336" spans="1:13" ht="37.5" x14ac:dyDescent="0.25">
      <c r="A336" s="3" t="s">
        <v>958</v>
      </c>
      <c r="B336" s="4">
        <v>2022</v>
      </c>
      <c r="C336" s="3" t="s">
        <v>959</v>
      </c>
      <c r="D336" s="3" t="s">
        <v>75</v>
      </c>
      <c r="E336" s="4">
        <v>14</v>
      </c>
      <c r="F336" s="4">
        <v>2</v>
      </c>
      <c r="G336" s="4" t="s">
        <v>14</v>
      </c>
      <c r="H336" s="4" t="s">
        <v>14</v>
      </c>
      <c r="I336" s="5" t="s">
        <v>14</v>
      </c>
      <c r="J336" s="5" t="s">
        <v>14</v>
      </c>
      <c r="K336" s="5">
        <v>938</v>
      </c>
      <c r="L336" s="5">
        <v>956</v>
      </c>
      <c r="M336" s="5" t="str">
        <f>HYPERLINK("http://dx.doi.org/10.1111/raq.12635","http://dx.doi.org/10.1111/raq.12635")</f>
        <v>http://dx.doi.org/10.1111/raq.12635</v>
      </c>
    </row>
    <row r="337" spans="1:13" ht="37.5" x14ac:dyDescent="0.25">
      <c r="A337" s="3" t="s">
        <v>559</v>
      </c>
      <c r="B337" s="4">
        <v>2022</v>
      </c>
      <c r="C337" s="3" t="s">
        <v>560</v>
      </c>
      <c r="D337" s="3" t="s">
        <v>49</v>
      </c>
      <c r="E337" s="4">
        <v>8</v>
      </c>
      <c r="F337" s="4">
        <v>11</v>
      </c>
      <c r="G337" s="4" t="s">
        <v>14</v>
      </c>
      <c r="H337" s="4" t="s">
        <v>14</v>
      </c>
      <c r="I337" s="5" t="s">
        <v>14</v>
      </c>
      <c r="J337" s="5" t="s">
        <v>14</v>
      </c>
      <c r="K337" s="5">
        <v>1235</v>
      </c>
      <c r="L337" s="5">
        <v>1247</v>
      </c>
      <c r="M337" s="5" t="str">
        <f>HYPERLINK("http://dx.doi.org/10.3920/JIFF2021.0094","http://dx.doi.org/10.3920/JIFF2021.0094")</f>
        <v>http://dx.doi.org/10.3920/JIFF2021.0094</v>
      </c>
    </row>
    <row r="338" spans="1:13" ht="50" x14ac:dyDescent="0.25">
      <c r="A338" s="3" t="s">
        <v>883</v>
      </c>
      <c r="B338" s="4">
        <v>2022</v>
      </c>
      <c r="C338" s="3" t="s">
        <v>884</v>
      </c>
      <c r="D338" s="3" t="s">
        <v>118</v>
      </c>
      <c r="E338" s="4">
        <v>4</v>
      </c>
      <c r="F338" s="4">
        <v>1</v>
      </c>
      <c r="G338" s="4" t="s">
        <v>14</v>
      </c>
      <c r="H338" s="4" t="s">
        <v>14</v>
      </c>
      <c r="I338" s="5" t="s">
        <v>14</v>
      </c>
      <c r="J338" s="5" t="s">
        <v>14</v>
      </c>
      <c r="K338" s="5" t="s">
        <v>14</v>
      </c>
      <c r="L338" s="5" t="s">
        <v>14</v>
      </c>
      <c r="M338" s="5" t="str">
        <f>HYPERLINK("http://dx.doi.org/10.1186/s42523-021-00161-w","http://dx.doi.org/10.1186/s42523-021-00161-w")</f>
        <v>http://dx.doi.org/10.1186/s42523-021-00161-w</v>
      </c>
    </row>
    <row r="339" spans="1:13" s="21" customFormat="1" ht="13" x14ac:dyDescent="0.3">
      <c r="A339" s="17"/>
      <c r="B339" s="18"/>
      <c r="C339" s="19" t="s">
        <v>1139</v>
      </c>
      <c r="D339" s="17"/>
      <c r="E339" s="18"/>
      <c r="F339" s="18"/>
      <c r="G339" s="18"/>
      <c r="H339" s="18"/>
      <c r="I339" s="20"/>
      <c r="J339" s="20"/>
      <c r="K339" s="20"/>
      <c r="L339" s="20"/>
      <c r="M339" s="20"/>
    </row>
    <row r="340" spans="1:13" ht="37.5" x14ac:dyDescent="0.25">
      <c r="A340" s="3" t="s">
        <v>1002</v>
      </c>
      <c r="B340" s="4">
        <v>2022</v>
      </c>
      <c r="C340" s="3" t="s">
        <v>1003</v>
      </c>
      <c r="D340" s="3" t="s">
        <v>255</v>
      </c>
      <c r="E340" s="4">
        <v>380</v>
      </c>
      <c r="F340" s="4" t="s">
        <v>14</v>
      </c>
      <c r="G340" s="4">
        <v>1</v>
      </c>
      <c r="H340" s="4" t="s">
        <v>14</v>
      </c>
      <c r="I340" s="5" t="s">
        <v>14</v>
      </c>
      <c r="J340" s="5" t="s">
        <v>14</v>
      </c>
      <c r="K340" s="5" t="s">
        <v>14</v>
      </c>
      <c r="L340" s="5" t="s">
        <v>14</v>
      </c>
      <c r="M340" s="5" t="str">
        <f>HYPERLINK("http://dx.doi.org/10.1016/j.jclepro.2022.134851","http://dx.doi.org/10.1016/j.jclepro.2022.134851")</f>
        <v>http://dx.doi.org/10.1016/j.jclepro.2022.134851</v>
      </c>
    </row>
    <row r="341" spans="1:13" s="11" customFormat="1" ht="13" x14ac:dyDescent="0.3">
      <c r="A341" s="7"/>
      <c r="B341" s="8"/>
      <c r="C341" s="9" t="s">
        <v>1141</v>
      </c>
      <c r="D341" s="7"/>
      <c r="E341" s="8"/>
      <c r="F341" s="8"/>
      <c r="G341" s="8"/>
      <c r="H341" s="8"/>
      <c r="I341" s="10"/>
      <c r="J341" s="10"/>
      <c r="K341" s="10"/>
      <c r="L341" s="10"/>
      <c r="M341" s="10"/>
    </row>
    <row r="342" spans="1:13" ht="37.5" x14ac:dyDescent="0.25">
      <c r="A342" s="3" t="s">
        <v>756</v>
      </c>
      <c r="B342" s="4">
        <v>2022</v>
      </c>
      <c r="C342" s="3" t="s">
        <v>757</v>
      </c>
      <c r="D342" s="3" t="s">
        <v>758</v>
      </c>
      <c r="E342" s="4">
        <v>14</v>
      </c>
      <c r="F342" s="4">
        <v>19</v>
      </c>
      <c r="G342" s="4" t="s">
        <v>14</v>
      </c>
      <c r="H342" s="4" t="s">
        <v>14</v>
      </c>
      <c r="I342" s="5" t="s">
        <v>14</v>
      </c>
      <c r="J342" s="5" t="s">
        <v>14</v>
      </c>
      <c r="K342" s="5" t="s">
        <v>14</v>
      </c>
      <c r="L342" s="5" t="s">
        <v>14</v>
      </c>
      <c r="M342" s="5" t="str">
        <f>HYPERLINK("http://dx.doi.org/10.3390/w14192953","http://dx.doi.org/10.3390/w14192953")</f>
        <v>http://dx.doi.org/10.3390/w14192953</v>
      </c>
    </row>
    <row r="343" spans="1:13" ht="37.5" x14ac:dyDescent="0.25">
      <c r="A343" s="3" t="s">
        <v>370</v>
      </c>
      <c r="B343" s="4">
        <v>2022</v>
      </c>
      <c r="C343" s="3" t="s">
        <v>371</v>
      </c>
      <c r="D343" s="3" t="s">
        <v>139</v>
      </c>
      <c r="E343" s="4">
        <v>12</v>
      </c>
      <c r="F343" s="4">
        <v>12</v>
      </c>
      <c r="G343" s="4" t="s">
        <v>14</v>
      </c>
      <c r="H343" s="4" t="s">
        <v>14</v>
      </c>
      <c r="I343" s="5" t="s">
        <v>14</v>
      </c>
      <c r="J343" s="5" t="s">
        <v>14</v>
      </c>
      <c r="K343" s="5" t="s">
        <v>14</v>
      </c>
      <c r="L343" s="5" t="s">
        <v>14</v>
      </c>
      <c r="M343" s="5" t="str">
        <f>HYPERLINK("http://dx.doi.org/10.3390/ani12121480","http://dx.doi.org/10.3390/ani12121480")</f>
        <v>http://dx.doi.org/10.3390/ani12121480</v>
      </c>
    </row>
    <row r="344" spans="1:13" ht="62.5" x14ac:dyDescent="0.25">
      <c r="A344" s="3" t="s">
        <v>762</v>
      </c>
      <c r="B344" s="4">
        <v>2022</v>
      </c>
      <c r="C344" s="3" t="s">
        <v>763</v>
      </c>
      <c r="D344" s="3" t="s">
        <v>297</v>
      </c>
      <c r="E344" s="4">
        <v>283</v>
      </c>
      <c r="F344" s="4" t="s">
        <v>14</v>
      </c>
      <c r="G344" s="4" t="s">
        <v>14</v>
      </c>
      <c r="H344" s="4" t="s">
        <v>14</v>
      </c>
      <c r="I344" s="5" t="s">
        <v>14</v>
      </c>
      <c r="J344" s="5" t="s">
        <v>14</v>
      </c>
      <c r="K344" s="5" t="s">
        <v>14</v>
      </c>
      <c r="L344" s="5" t="s">
        <v>14</v>
      </c>
      <c r="M344" s="5" t="str">
        <f>HYPERLINK("http://dx.doi.org/10.1016/j.anifeedsci.2021.115179","http://dx.doi.org/10.1016/j.anifeedsci.2021.115179")</f>
        <v>http://dx.doi.org/10.1016/j.anifeedsci.2021.115179</v>
      </c>
    </row>
    <row r="345" spans="1:13" ht="37.5" x14ac:dyDescent="0.25">
      <c r="A345" s="3" t="s">
        <v>900</v>
      </c>
      <c r="B345" s="4">
        <v>2022</v>
      </c>
      <c r="C345" s="3" t="s">
        <v>901</v>
      </c>
      <c r="D345" s="3" t="s">
        <v>41</v>
      </c>
      <c r="E345" s="4">
        <v>27</v>
      </c>
      <c r="F345" s="4" t="s">
        <v>14</v>
      </c>
      <c r="G345" s="4" t="s">
        <v>14</v>
      </c>
      <c r="H345" s="4" t="s">
        <v>14</v>
      </c>
      <c r="I345" s="5" t="s">
        <v>14</v>
      </c>
      <c r="J345" s="5" t="s">
        <v>14</v>
      </c>
      <c r="K345" s="5" t="s">
        <v>14</v>
      </c>
      <c r="L345" s="5" t="s">
        <v>14</v>
      </c>
      <c r="M345" s="5" t="str">
        <f>HYPERLINK("http://dx.doi.org/10.1016/j.aqrep.2022.101353","http://dx.doi.org/10.1016/j.aqrep.2022.101353")</f>
        <v>http://dx.doi.org/10.1016/j.aqrep.2022.101353</v>
      </c>
    </row>
    <row r="346" spans="1:13" ht="62.5" x14ac:dyDescent="0.25">
      <c r="A346" s="3" t="s">
        <v>1062</v>
      </c>
      <c r="B346" s="4">
        <v>2022</v>
      </c>
      <c r="C346" s="3" t="s">
        <v>1063</v>
      </c>
      <c r="D346" s="3" t="s">
        <v>1064</v>
      </c>
      <c r="E346" s="4">
        <v>18</v>
      </c>
      <c r="F346" s="4">
        <v>6</v>
      </c>
      <c r="G346" s="4" t="s">
        <v>14</v>
      </c>
      <c r="H346" s="4" t="s">
        <v>14</v>
      </c>
      <c r="I346" s="5" t="s">
        <v>14</v>
      </c>
      <c r="J346" s="5" t="s">
        <v>14</v>
      </c>
      <c r="K346" s="5" t="s">
        <v>14</v>
      </c>
      <c r="L346" s="5" t="s">
        <v>14</v>
      </c>
      <c r="M346" s="5" t="str">
        <f>HYPERLINK("http://dx.doi.org/10.1371/journal.pcbi.1010194","http://dx.doi.org/10.1371/journal.pcbi.1010194")</f>
        <v>http://dx.doi.org/10.1371/journal.pcbi.1010194</v>
      </c>
    </row>
    <row r="347" spans="1:13" ht="37.5" x14ac:dyDescent="0.25">
      <c r="A347" s="3" t="s">
        <v>892</v>
      </c>
      <c r="B347" s="4">
        <v>2022</v>
      </c>
      <c r="C347" s="3" t="s">
        <v>893</v>
      </c>
      <c r="D347" s="3" t="s">
        <v>49</v>
      </c>
      <c r="E347" s="4">
        <v>8</v>
      </c>
      <c r="F347" s="4">
        <v>11</v>
      </c>
      <c r="G347" s="4" t="s">
        <v>14</v>
      </c>
      <c r="H347" s="4" t="s">
        <v>14</v>
      </c>
      <c r="I347" s="5" t="s">
        <v>14</v>
      </c>
      <c r="J347" s="5" t="s">
        <v>14</v>
      </c>
      <c r="K347" s="5">
        <v>1173</v>
      </c>
      <c r="L347" s="5">
        <v>1195</v>
      </c>
      <c r="M347" s="5" t="str">
        <f>HYPERLINK("http://dx.doi.org/10.3920/JIFF2020.0135","http://dx.doi.org/10.3920/JIFF2020.0135")</f>
        <v>http://dx.doi.org/10.3920/JIFF2020.0135</v>
      </c>
    </row>
    <row r="348" spans="1:13" ht="50" x14ac:dyDescent="0.25">
      <c r="A348" s="3" t="s">
        <v>691</v>
      </c>
      <c r="B348" s="4">
        <v>2022</v>
      </c>
      <c r="C348" s="3" t="s">
        <v>692</v>
      </c>
      <c r="D348" s="3" t="s">
        <v>139</v>
      </c>
      <c r="E348" s="4">
        <v>12</v>
      </c>
      <c r="F348" s="4">
        <v>19</v>
      </c>
      <c r="G348" s="4" t="s">
        <v>14</v>
      </c>
      <c r="H348" s="4" t="s">
        <v>14</v>
      </c>
      <c r="I348" s="5" t="s">
        <v>14</v>
      </c>
      <c r="J348" s="5" t="s">
        <v>14</v>
      </c>
      <c r="K348" s="5" t="s">
        <v>14</v>
      </c>
      <c r="L348" s="5" t="s">
        <v>14</v>
      </c>
      <c r="M348" s="5" t="str">
        <f>HYPERLINK("http://dx.doi.org/10.3390/ani12192659","http://dx.doi.org/10.3390/ani12192659")</f>
        <v>http://dx.doi.org/10.3390/ani12192659</v>
      </c>
    </row>
    <row r="349" spans="1:13" ht="37.5" x14ac:dyDescent="0.25">
      <c r="A349" s="3" t="s">
        <v>412</v>
      </c>
      <c r="B349" s="4">
        <v>2021</v>
      </c>
      <c r="C349" s="3" t="s">
        <v>413</v>
      </c>
      <c r="D349" s="3" t="s">
        <v>286</v>
      </c>
      <c r="E349" s="4">
        <v>41</v>
      </c>
      <c r="F349" s="4">
        <v>3</v>
      </c>
      <c r="G349" s="4" t="s">
        <v>14</v>
      </c>
      <c r="H349" s="4" t="s">
        <v>14</v>
      </c>
      <c r="I349" s="5" t="s">
        <v>70</v>
      </c>
      <c r="J349" s="5" t="s">
        <v>14</v>
      </c>
      <c r="K349" s="5">
        <v>2093</v>
      </c>
      <c r="L349" s="5">
        <v>2102</v>
      </c>
      <c r="M349" s="5" t="str">
        <f>HYPERLINK("http://dx.doi.org/10.1007/s42690-020-00398-z","http://dx.doi.org/10.1007/s42690-020-00398-z")</f>
        <v>http://dx.doi.org/10.1007/s42690-020-00398-z</v>
      </c>
    </row>
    <row r="350" spans="1:13" ht="37.5" x14ac:dyDescent="0.25">
      <c r="A350" s="3" t="s">
        <v>447</v>
      </c>
      <c r="B350" s="4">
        <v>2021</v>
      </c>
      <c r="C350" s="3" t="s">
        <v>448</v>
      </c>
      <c r="D350" s="3" t="s">
        <v>16</v>
      </c>
      <c r="E350" s="4">
        <v>545</v>
      </c>
      <c r="F350" s="4" t="s">
        <v>14</v>
      </c>
      <c r="G350" s="4" t="s">
        <v>14</v>
      </c>
      <c r="H350" s="4" t="s">
        <v>14</v>
      </c>
      <c r="I350" s="5" t="s">
        <v>14</v>
      </c>
      <c r="J350" s="5" t="s">
        <v>14</v>
      </c>
      <c r="K350" s="5" t="s">
        <v>14</v>
      </c>
      <c r="L350" s="5" t="s">
        <v>14</v>
      </c>
      <c r="M350" s="5" t="str">
        <f>HYPERLINK("http://dx.doi.org/10.1016/j.aquaculture.2021.737193","http://dx.doi.org/10.1016/j.aquaculture.2021.737193")</f>
        <v>http://dx.doi.org/10.1016/j.aquaculture.2021.737193</v>
      </c>
    </row>
    <row r="351" spans="1:13" ht="25" x14ac:dyDescent="0.25">
      <c r="A351" s="3" t="s">
        <v>449</v>
      </c>
      <c r="B351" s="4">
        <v>2021</v>
      </c>
      <c r="C351" s="3" t="s">
        <v>450</v>
      </c>
      <c r="D351" s="3" t="s">
        <v>49</v>
      </c>
      <c r="E351" s="4">
        <v>7</v>
      </c>
      <c r="F351" s="4">
        <v>4</v>
      </c>
      <c r="G351" s="4" t="s">
        <v>14</v>
      </c>
      <c r="H351" s="4" t="s">
        <v>14</v>
      </c>
      <c r="I351" s="5" t="s">
        <v>14</v>
      </c>
      <c r="J351" s="5" t="s">
        <v>14</v>
      </c>
      <c r="K351" s="5">
        <v>449</v>
      </c>
      <c r="L351" s="5">
        <v>456</v>
      </c>
      <c r="M351" s="5" t="str">
        <f>HYPERLINK("http://dx.doi.org/10.3920/JIFF2020.0106","http://dx.doi.org/10.3920/JIFF2020.0106")</f>
        <v>http://dx.doi.org/10.3920/JIFF2020.0106</v>
      </c>
    </row>
    <row r="352" spans="1:13" ht="50" x14ac:dyDescent="0.25">
      <c r="A352" s="3" t="s">
        <v>995</v>
      </c>
      <c r="B352" s="4">
        <v>2021</v>
      </c>
      <c r="C352" s="3" t="s">
        <v>996</v>
      </c>
      <c r="D352" s="3" t="s">
        <v>86</v>
      </c>
      <c r="E352" s="4">
        <v>114</v>
      </c>
      <c r="F352" s="4" t="s">
        <v>14</v>
      </c>
      <c r="G352" s="4" t="s">
        <v>14</v>
      </c>
      <c r="H352" s="4" t="s">
        <v>14</v>
      </c>
      <c r="I352" s="5" t="s">
        <v>14</v>
      </c>
      <c r="J352" s="5" t="s">
        <v>14</v>
      </c>
      <c r="K352" s="5">
        <v>207</v>
      </c>
      <c r="L352" s="5">
        <v>217</v>
      </c>
      <c r="M352" s="5" t="str">
        <f>HYPERLINK("http://dx.doi.org/10.1016/j.fsi.2021.05.001","http://dx.doi.org/10.1016/j.fsi.2021.05.001")</f>
        <v>http://dx.doi.org/10.1016/j.fsi.2021.05.001</v>
      </c>
    </row>
    <row r="353" spans="1:13" ht="37.5" x14ac:dyDescent="0.25">
      <c r="A353" s="3" t="s">
        <v>188</v>
      </c>
      <c r="B353" s="4">
        <v>2021</v>
      </c>
      <c r="C353" s="3" t="s">
        <v>189</v>
      </c>
      <c r="D353" s="3" t="s">
        <v>38</v>
      </c>
      <c r="E353" s="4">
        <v>52</v>
      </c>
      <c r="F353" s="4">
        <v>2</v>
      </c>
      <c r="G353" s="4" t="s">
        <v>14</v>
      </c>
      <c r="H353" s="4" t="s">
        <v>14</v>
      </c>
      <c r="I353" s="5" t="s">
        <v>14</v>
      </c>
      <c r="J353" s="5" t="s">
        <v>14</v>
      </c>
      <c r="K353" s="5">
        <v>529</v>
      </c>
      <c r="L353" s="5">
        <v>540</v>
      </c>
      <c r="M353" s="5" t="str">
        <f>HYPERLINK("http://dx.doi.org/10.1111/are.14911","http://dx.doi.org/10.1111/are.14911")</f>
        <v>http://dx.doi.org/10.1111/are.14911</v>
      </c>
    </row>
    <row r="354" spans="1:13" ht="37.5" x14ac:dyDescent="0.25">
      <c r="A354" s="3" t="s">
        <v>144</v>
      </c>
      <c r="B354" s="4">
        <v>2021</v>
      </c>
      <c r="C354" s="3" t="s">
        <v>145</v>
      </c>
      <c r="D354" s="3" t="s">
        <v>38</v>
      </c>
      <c r="E354" s="4">
        <v>52</v>
      </c>
      <c r="F354" s="4">
        <v>11</v>
      </c>
      <c r="G354" s="4" t="s">
        <v>14</v>
      </c>
      <c r="H354" s="4" t="s">
        <v>14</v>
      </c>
      <c r="I354" s="5" t="s">
        <v>14</v>
      </c>
      <c r="J354" s="5" t="s">
        <v>14</v>
      </c>
      <c r="K354" s="5">
        <v>5585</v>
      </c>
      <c r="L354" s="5">
        <v>5594</v>
      </c>
      <c r="M354" s="5" t="str">
        <f>HYPERLINK("http://dx.doi.org/10.1111/are.15434","http://dx.doi.org/10.1111/are.15434")</f>
        <v>http://dx.doi.org/10.1111/are.15434</v>
      </c>
    </row>
    <row r="355" spans="1:13" ht="37.5" x14ac:dyDescent="0.25">
      <c r="A355" s="3" t="s">
        <v>815</v>
      </c>
      <c r="B355" s="4">
        <v>2021</v>
      </c>
      <c r="C355" s="3" t="s">
        <v>816</v>
      </c>
      <c r="D355" s="3" t="s">
        <v>817</v>
      </c>
      <c r="E355" s="4">
        <v>37</v>
      </c>
      <c r="F355" s="4">
        <v>5</v>
      </c>
      <c r="G355" s="4" t="s">
        <v>14</v>
      </c>
      <c r="H355" s="4" t="s">
        <v>14</v>
      </c>
      <c r="I355" s="5" t="s">
        <v>14</v>
      </c>
      <c r="J355" s="5" t="s">
        <v>14</v>
      </c>
      <c r="K355" s="5">
        <v>748</v>
      </c>
      <c r="L355" s="5">
        <v>758</v>
      </c>
      <c r="M355" s="5" t="str">
        <f>HYPERLINK("http://dx.doi.org/10.1111/jai.14236","http://dx.doi.org/10.1111/jai.14236")</f>
        <v>http://dx.doi.org/10.1111/jai.14236</v>
      </c>
    </row>
    <row r="356" spans="1:13" ht="50" x14ac:dyDescent="0.25">
      <c r="A356" s="3" t="s">
        <v>754</v>
      </c>
      <c r="B356" s="4">
        <v>2021</v>
      </c>
      <c r="C356" s="3" t="s">
        <v>755</v>
      </c>
      <c r="D356" s="3" t="s">
        <v>357</v>
      </c>
      <c r="E356" s="4">
        <v>12</v>
      </c>
      <c r="F356" s="4" t="s">
        <v>14</v>
      </c>
      <c r="G356" s="4" t="s">
        <v>14</v>
      </c>
      <c r="H356" s="4" t="s">
        <v>14</v>
      </c>
      <c r="I356" s="5" t="s">
        <v>14</v>
      </c>
      <c r="J356" s="5" t="s">
        <v>14</v>
      </c>
      <c r="K356" s="5" t="s">
        <v>14</v>
      </c>
      <c r="L356" s="5" t="s">
        <v>14</v>
      </c>
      <c r="M356" s="5" t="str">
        <f>HYPERLINK("http://dx.doi.org/10.3389/fphys.2021.659567","http://dx.doi.org/10.3389/fphys.2021.659567")</f>
        <v>http://dx.doi.org/10.3389/fphys.2021.659567</v>
      </c>
    </row>
    <row r="357" spans="1:13" ht="37.5" x14ac:dyDescent="0.25">
      <c r="A357" s="3" t="s">
        <v>425</v>
      </c>
      <c r="B357" s="4">
        <v>2021</v>
      </c>
      <c r="C357" s="3" t="s">
        <v>426</v>
      </c>
      <c r="D357" s="3" t="s">
        <v>16</v>
      </c>
      <c r="E357" s="4">
        <v>544</v>
      </c>
      <c r="F357" s="4" t="s">
        <v>14</v>
      </c>
      <c r="G357" s="4" t="s">
        <v>14</v>
      </c>
      <c r="H357" s="4" t="s">
        <v>14</v>
      </c>
      <c r="I357" s="5" t="s">
        <v>14</v>
      </c>
      <c r="J357" s="5" t="s">
        <v>14</v>
      </c>
      <c r="K357" s="5" t="s">
        <v>14</v>
      </c>
      <c r="L357" s="5" t="s">
        <v>14</v>
      </c>
      <c r="M357" s="5" t="str">
        <f>HYPERLINK("http://dx.doi.org/10.1016/j.aquaculture.2021.737088","http://dx.doi.org/10.1016/j.aquaculture.2021.737088")</f>
        <v>http://dx.doi.org/10.1016/j.aquaculture.2021.737088</v>
      </c>
    </row>
    <row r="358" spans="1:13" ht="25" x14ac:dyDescent="0.25">
      <c r="A358" s="3" t="s">
        <v>561</v>
      </c>
      <c r="B358" s="4">
        <v>2021</v>
      </c>
      <c r="C358" s="3" t="s">
        <v>562</v>
      </c>
      <c r="D358" s="3" t="s">
        <v>563</v>
      </c>
      <c r="E358" s="4">
        <v>20</v>
      </c>
      <c r="F358" s="4">
        <v>2</v>
      </c>
      <c r="G358" s="4" t="s">
        <v>14</v>
      </c>
      <c r="H358" s="4" t="s">
        <v>14</v>
      </c>
      <c r="I358" s="5" t="s">
        <v>14</v>
      </c>
      <c r="J358" s="5" t="s">
        <v>14</v>
      </c>
      <c r="K358" s="5">
        <v>251</v>
      </c>
      <c r="L358" s="5">
        <v>270</v>
      </c>
      <c r="M358" s="5" t="str">
        <f>HYPERLINK("http://dx.doi.org/10.1002/cb.1845","http://dx.doi.org/10.1002/cb.1845")</f>
        <v>http://dx.doi.org/10.1002/cb.1845</v>
      </c>
    </row>
    <row r="359" spans="1:13" ht="37.5" x14ac:dyDescent="0.25">
      <c r="A359" s="3" t="s">
        <v>793</v>
      </c>
      <c r="B359" s="4">
        <v>2021</v>
      </c>
      <c r="C359" s="3" t="s">
        <v>794</v>
      </c>
      <c r="D359" s="3" t="s">
        <v>772</v>
      </c>
      <c r="E359" s="4">
        <v>6</v>
      </c>
      <c r="F359" s="4" t="s">
        <v>14</v>
      </c>
      <c r="G359" s="4" t="s">
        <v>14</v>
      </c>
      <c r="H359" s="4" t="s">
        <v>14</v>
      </c>
      <c r="I359" s="5" t="s">
        <v>14</v>
      </c>
      <c r="J359" s="5" t="s">
        <v>14</v>
      </c>
      <c r="K359" s="5" t="s">
        <v>14</v>
      </c>
      <c r="L359" s="5" t="s">
        <v>14</v>
      </c>
      <c r="M359" s="5" t="str">
        <f>HYPERLINK("http://dx.doi.org/10.1016/j.jafr.2021.100232","http://dx.doi.org/10.1016/j.jafr.2021.100232")</f>
        <v>http://dx.doi.org/10.1016/j.jafr.2021.100232</v>
      </c>
    </row>
    <row r="360" spans="1:13" ht="37.5" x14ac:dyDescent="0.25">
      <c r="A360" s="3" t="s">
        <v>152</v>
      </c>
      <c r="B360" s="4">
        <v>2021</v>
      </c>
      <c r="C360" s="3" t="s">
        <v>153</v>
      </c>
      <c r="D360" s="3" t="s">
        <v>154</v>
      </c>
      <c r="E360" s="4">
        <v>11</v>
      </c>
      <c r="F360" s="4">
        <v>1</v>
      </c>
      <c r="G360" s="4" t="s">
        <v>14</v>
      </c>
      <c r="H360" s="4" t="s">
        <v>14</v>
      </c>
      <c r="I360" s="5" t="s">
        <v>14</v>
      </c>
      <c r="J360" s="5" t="s">
        <v>14</v>
      </c>
      <c r="K360" s="5" t="s">
        <v>14</v>
      </c>
      <c r="L360" s="5" t="s">
        <v>14</v>
      </c>
      <c r="M360" s="5" t="str">
        <f>HYPERLINK("http://dx.doi.org/10.1038/s41598-021-01242-1","http://dx.doi.org/10.1038/s41598-021-01242-1")</f>
        <v>http://dx.doi.org/10.1038/s41598-021-01242-1</v>
      </c>
    </row>
    <row r="361" spans="1:13" ht="50" x14ac:dyDescent="0.25">
      <c r="A361" s="3" t="s">
        <v>773</v>
      </c>
      <c r="B361" s="4">
        <v>2021</v>
      </c>
      <c r="C361" s="3" t="s">
        <v>774</v>
      </c>
      <c r="D361" s="3" t="s">
        <v>16</v>
      </c>
      <c r="E361" s="4">
        <v>543</v>
      </c>
      <c r="F361" s="4" t="s">
        <v>14</v>
      </c>
      <c r="G361" s="4" t="s">
        <v>14</v>
      </c>
      <c r="H361" s="4" t="s">
        <v>14</v>
      </c>
      <c r="I361" s="5" t="s">
        <v>14</v>
      </c>
      <c r="J361" s="5" t="s">
        <v>14</v>
      </c>
      <c r="K361" s="5" t="s">
        <v>14</v>
      </c>
      <c r="L361" s="5" t="s">
        <v>14</v>
      </c>
      <c r="M361" s="5" t="str">
        <f>HYPERLINK("http://dx.doi.org/10.1016/j.aquaculture.2021.737026","http://dx.doi.org/10.1016/j.aquaculture.2021.737026")</f>
        <v>http://dx.doi.org/10.1016/j.aquaculture.2021.737026</v>
      </c>
    </row>
    <row r="362" spans="1:13" ht="50" x14ac:dyDescent="0.25">
      <c r="A362" s="3" t="s">
        <v>777</v>
      </c>
      <c r="B362" s="4">
        <v>2021</v>
      </c>
      <c r="C362" s="3" t="s">
        <v>778</v>
      </c>
      <c r="D362" s="3" t="s">
        <v>731</v>
      </c>
      <c r="E362" s="4">
        <v>7</v>
      </c>
      <c r="F362" s="4" t="s">
        <v>14</v>
      </c>
      <c r="G362" s="4" t="s">
        <v>14</v>
      </c>
      <c r="H362" s="4" t="s">
        <v>14</v>
      </c>
      <c r="I362" s="5" t="s">
        <v>14</v>
      </c>
      <c r="J362" s="5" t="s">
        <v>14</v>
      </c>
      <c r="K362" s="5" t="s">
        <v>14</v>
      </c>
      <c r="L362" s="5" t="s">
        <v>14</v>
      </c>
      <c r="M362" s="5" t="str">
        <f>HYPERLINK("http://dx.doi.org/10.3389/fnut.2020.613158","http://dx.doi.org/10.3389/fnut.2020.613158")</f>
        <v>http://dx.doi.org/10.3389/fnut.2020.613158</v>
      </c>
    </row>
    <row r="363" spans="1:13" ht="37.5" x14ac:dyDescent="0.25">
      <c r="A363" s="3" t="s">
        <v>390</v>
      </c>
      <c r="B363" s="4">
        <v>2021</v>
      </c>
      <c r="C363" s="3" t="s">
        <v>391</v>
      </c>
      <c r="D363" s="3" t="s">
        <v>154</v>
      </c>
      <c r="E363" s="4">
        <v>11</v>
      </c>
      <c r="F363" s="4">
        <v>1</v>
      </c>
      <c r="G363" s="4" t="s">
        <v>14</v>
      </c>
      <c r="H363" s="4" t="s">
        <v>14</v>
      </c>
      <c r="I363" s="5" t="s">
        <v>14</v>
      </c>
      <c r="J363" s="5" t="s">
        <v>14</v>
      </c>
      <c r="K363" s="5" t="s">
        <v>14</v>
      </c>
      <c r="L363" s="5" t="s">
        <v>14</v>
      </c>
      <c r="M363" s="5" t="str">
        <f>HYPERLINK("http://dx.doi.org/10.1038/s41598-021-84660-5","http://dx.doi.org/10.1038/s41598-021-84660-5")</f>
        <v>http://dx.doi.org/10.1038/s41598-021-84660-5</v>
      </c>
    </row>
    <row r="364" spans="1:13" ht="37.5" x14ac:dyDescent="0.25">
      <c r="A364" s="3" t="s">
        <v>768</v>
      </c>
      <c r="B364" s="4">
        <v>2021</v>
      </c>
      <c r="C364" s="3" t="s">
        <v>769</v>
      </c>
      <c r="D364" s="3" t="s">
        <v>16</v>
      </c>
      <c r="E364" s="4">
        <v>535</v>
      </c>
      <c r="F364" s="4" t="s">
        <v>14</v>
      </c>
      <c r="G364" s="4" t="s">
        <v>14</v>
      </c>
      <c r="H364" s="4" t="s">
        <v>14</v>
      </c>
      <c r="I364" s="5" t="s">
        <v>14</v>
      </c>
      <c r="J364" s="5" t="s">
        <v>14</v>
      </c>
      <c r="K364" s="5" t="s">
        <v>14</v>
      </c>
      <c r="L364" s="5" t="s">
        <v>14</v>
      </c>
      <c r="M364" s="5" t="str">
        <f>HYPERLINK("http://dx.doi.org/10.1016/j.aquaculture.2021.736362","http://dx.doi.org/10.1016/j.aquaculture.2021.736362")</f>
        <v>http://dx.doi.org/10.1016/j.aquaculture.2021.736362</v>
      </c>
    </row>
    <row r="365" spans="1:13" ht="37.5" x14ac:dyDescent="0.25">
      <c r="A365" s="3" t="s">
        <v>575</v>
      </c>
      <c r="B365" s="4">
        <v>2021</v>
      </c>
      <c r="C365" s="3" t="s">
        <v>576</v>
      </c>
      <c r="D365" s="3" t="s">
        <v>16</v>
      </c>
      <c r="E365" s="4">
        <v>544</v>
      </c>
      <c r="F365" s="4" t="s">
        <v>14</v>
      </c>
      <c r="G365" s="4" t="s">
        <v>14</v>
      </c>
      <c r="H365" s="4" t="s">
        <v>14</v>
      </c>
      <c r="I365" s="5" t="s">
        <v>14</v>
      </c>
      <c r="J365" s="5" t="s">
        <v>14</v>
      </c>
      <c r="K365" s="5" t="s">
        <v>14</v>
      </c>
      <c r="L365" s="5" t="s">
        <v>14</v>
      </c>
      <c r="M365" s="5" t="str">
        <f>HYPERLINK("http://dx.doi.org/10.1016/j.aquaculture.2021.737108","http://dx.doi.org/10.1016/j.aquaculture.2021.737108")</f>
        <v>http://dx.doi.org/10.1016/j.aquaculture.2021.737108</v>
      </c>
    </row>
    <row r="366" spans="1:13" ht="37.5" x14ac:dyDescent="0.25">
      <c r="A366" s="3" t="s">
        <v>20</v>
      </c>
      <c r="B366" s="4">
        <v>2021</v>
      </c>
      <c r="C366" s="3" t="s">
        <v>21</v>
      </c>
      <c r="D366" s="3" t="s">
        <v>16</v>
      </c>
      <c r="E366" s="4">
        <v>545</v>
      </c>
      <c r="F366" s="4" t="s">
        <v>14</v>
      </c>
      <c r="G366" s="4" t="s">
        <v>14</v>
      </c>
      <c r="H366" s="4" t="s">
        <v>14</v>
      </c>
      <c r="I366" s="5" t="s">
        <v>14</v>
      </c>
      <c r="J366" s="5" t="s">
        <v>14</v>
      </c>
      <c r="K366" s="5" t="s">
        <v>14</v>
      </c>
      <c r="L366" s="5" t="s">
        <v>14</v>
      </c>
      <c r="M366" s="5" t="str">
        <f>HYPERLINK("http://dx.doi.org/10.1016/j.aquaculture.2021.737170","http://dx.doi.org/10.1016/j.aquaculture.2021.737170")</f>
        <v>http://dx.doi.org/10.1016/j.aquaculture.2021.737170</v>
      </c>
    </row>
    <row r="367" spans="1:13" ht="37.5" x14ac:dyDescent="0.25">
      <c r="A367" s="3" t="s">
        <v>131</v>
      </c>
      <c r="B367" s="4">
        <v>2021</v>
      </c>
      <c r="C367" s="3" t="s">
        <v>132</v>
      </c>
      <c r="D367" s="3" t="s">
        <v>133</v>
      </c>
      <c r="E367" s="4">
        <v>12</v>
      </c>
      <c r="F367" s="4">
        <v>11</v>
      </c>
      <c r="G367" s="4" t="s">
        <v>14</v>
      </c>
      <c r="H367" s="4" t="s">
        <v>14</v>
      </c>
      <c r="I367" s="5" t="s">
        <v>14</v>
      </c>
      <c r="J367" s="5" t="s">
        <v>14</v>
      </c>
      <c r="K367" s="5" t="s">
        <v>14</v>
      </c>
      <c r="L367" s="5" t="s">
        <v>14</v>
      </c>
      <c r="M367" s="5" t="str">
        <f>HYPERLINK("http://dx.doi.org/10.3390/insects12110965","http://dx.doi.org/10.3390/insects12110965")</f>
        <v>http://dx.doi.org/10.3390/insects12110965</v>
      </c>
    </row>
    <row r="368" spans="1:13" ht="37.5" x14ac:dyDescent="0.25">
      <c r="A368" s="3" t="s">
        <v>219</v>
      </c>
      <c r="B368" s="4">
        <v>2021</v>
      </c>
      <c r="C368" s="3" t="s">
        <v>220</v>
      </c>
      <c r="D368" s="3" t="s">
        <v>60</v>
      </c>
      <c r="E368" s="4">
        <v>7</v>
      </c>
      <c r="F368" s="4">
        <v>4</v>
      </c>
      <c r="G368" s="4" t="s">
        <v>14</v>
      </c>
      <c r="H368" s="4" t="s">
        <v>14</v>
      </c>
      <c r="I368" s="5" t="s">
        <v>14</v>
      </c>
      <c r="J368" s="5" t="s">
        <v>14</v>
      </c>
      <c r="K368" s="5">
        <v>1360</v>
      </c>
      <c r="L368" s="5">
        <v>1370</v>
      </c>
      <c r="M368" s="5" t="str">
        <f>HYPERLINK("http://dx.doi.org/10.1016/j.aninu.2021.07.008","http://dx.doi.org/10.1016/j.aninu.2021.07.008")</f>
        <v>http://dx.doi.org/10.1016/j.aninu.2021.07.008</v>
      </c>
    </row>
    <row r="369" spans="1:13" ht="37.5" x14ac:dyDescent="0.25">
      <c r="A369" s="3" t="s">
        <v>414</v>
      </c>
      <c r="B369" s="4">
        <v>2021</v>
      </c>
      <c r="C369" s="3" t="s">
        <v>415</v>
      </c>
      <c r="D369" s="3" t="s">
        <v>19</v>
      </c>
      <c r="E369" s="4">
        <v>6</v>
      </c>
      <c r="F369" s="4">
        <v>3</v>
      </c>
      <c r="G369" s="4" t="s">
        <v>14</v>
      </c>
      <c r="H369" s="4" t="s">
        <v>14</v>
      </c>
      <c r="I369" s="5" t="s">
        <v>14</v>
      </c>
      <c r="J369" s="5" t="s">
        <v>14</v>
      </c>
      <c r="K369" s="5" t="s">
        <v>14</v>
      </c>
      <c r="L369" s="5" t="s">
        <v>14</v>
      </c>
      <c r="M369" s="5" t="str">
        <f>HYPERLINK("http://dx.doi.org/10.3390/fishes6030028","http://dx.doi.org/10.3390/fishes6030028")</f>
        <v>http://dx.doi.org/10.3390/fishes6030028</v>
      </c>
    </row>
    <row r="370" spans="1:13" ht="25" x14ac:dyDescent="0.25">
      <c r="A370" s="3" t="s">
        <v>917</v>
      </c>
      <c r="B370" s="4">
        <v>2021</v>
      </c>
      <c r="C370" s="3" t="s">
        <v>918</v>
      </c>
      <c r="D370" s="3" t="s">
        <v>862</v>
      </c>
      <c r="E370" s="4">
        <v>5</v>
      </c>
      <c r="F370" s="4" t="s">
        <v>14</v>
      </c>
      <c r="G370" s="4" t="s">
        <v>14</v>
      </c>
      <c r="H370" s="4" t="s">
        <v>14</v>
      </c>
      <c r="I370" s="5" t="s">
        <v>14</v>
      </c>
      <c r="J370" s="5" t="s">
        <v>14</v>
      </c>
      <c r="K370" s="5" t="s">
        <v>14</v>
      </c>
      <c r="L370" s="5" t="s">
        <v>14</v>
      </c>
      <c r="M370" s="5" t="str">
        <f>HYPERLINK("http://dx.doi.org/10.3389/fsufs.2021.675796","http://dx.doi.org/10.3389/fsufs.2021.675796")</f>
        <v>http://dx.doi.org/10.3389/fsufs.2021.675796</v>
      </c>
    </row>
    <row r="371" spans="1:13" ht="50" x14ac:dyDescent="0.25">
      <c r="A371" s="3" t="s">
        <v>214</v>
      </c>
      <c r="B371" s="4">
        <v>2021</v>
      </c>
      <c r="C371" s="3" t="s">
        <v>215</v>
      </c>
      <c r="D371" s="3" t="s">
        <v>216</v>
      </c>
      <c r="E371" s="4">
        <v>22</v>
      </c>
      <c r="F371" s="4">
        <v>11</v>
      </c>
      <c r="G371" s="4" t="s">
        <v>14</v>
      </c>
      <c r="H371" s="4" t="s">
        <v>14</v>
      </c>
      <c r="I371" s="5" t="s">
        <v>14</v>
      </c>
      <c r="J371" s="5" t="s">
        <v>14</v>
      </c>
      <c r="K371" s="5" t="s">
        <v>14</v>
      </c>
      <c r="L371" s="5" t="s">
        <v>14</v>
      </c>
      <c r="M371" s="5" t="str">
        <f>HYPERLINK("http://dx.doi.org/10.3390/ijms22115454","http://dx.doi.org/10.3390/ijms22115454")</f>
        <v>http://dx.doi.org/10.3390/ijms22115454</v>
      </c>
    </row>
    <row r="372" spans="1:13" ht="25" x14ac:dyDescent="0.25">
      <c r="A372" s="3" t="s">
        <v>976</v>
      </c>
      <c r="B372" s="4">
        <v>2021</v>
      </c>
      <c r="C372" s="3" t="s">
        <v>977</v>
      </c>
      <c r="D372" s="3" t="s">
        <v>978</v>
      </c>
      <c r="E372" s="4">
        <v>61</v>
      </c>
      <c r="F372" s="4">
        <v>4</v>
      </c>
      <c r="G372" s="4" t="s">
        <v>14</v>
      </c>
      <c r="H372" s="4" t="s">
        <v>14</v>
      </c>
      <c r="I372" s="5" t="s">
        <v>14</v>
      </c>
      <c r="J372" s="5" t="s">
        <v>14</v>
      </c>
      <c r="K372" s="5">
        <v>632</v>
      </c>
      <c r="L372" s="5">
        <v>645</v>
      </c>
      <c r="M372" s="5" t="str">
        <f>HYPERLINK("http://dx.doi.org/10.1134/S0032945221030036","http://dx.doi.org/10.1134/S0032945221030036")</f>
        <v>http://dx.doi.org/10.1134/S0032945221030036</v>
      </c>
    </row>
    <row r="373" spans="1:13" ht="37.5" x14ac:dyDescent="0.25">
      <c r="A373" s="3" t="s">
        <v>770</v>
      </c>
      <c r="B373" s="4">
        <v>2021</v>
      </c>
      <c r="C373" s="3" t="s">
        <v>771</v>
      </c>
      <c r="D373" s="3" t="s">
        <v>772</v>
      </c>
      <c r="E373" s="4">
        <v>4</v>
      </c>
      <c r="F373" s="4" t="s">
        <v>14</v>
      </c>
      <c r="G373" s="4" t="s">
        <v>14</v>
      </c>
      <c r="H373" s="4" t="s">
        <v>14</v>
      </c>
      <c r="I373" s="5" t="s">
        <v>14</v>
      </c>
      <c r="J373" s="5" t="s">
        <v>14</v>
      </c>
      <c r="K373" s="5" t="s">
        <v>14</v>
      </c>
      <c r="L373" s="5" t="s">
        <v>14</v>
      </c>
      <c r="M373" s="5" t="str">
        <f>HYPERLINK("http://dx.doi.org/10.1016/j.jafr.2021.100153","http://dx.doi.org/10.1016/j.jafr.2021.100153")</f>
        <v>http://dx.doi.org/10.1016/j.jafr.2021.100153</v>
      </c>
    </row>
    <row r="374" spans="1:13" ht="62.5" x14ac:dyDescent="0.25">
      <c r="A374" s="3" t="s">
        <v>1030</v>
      </c>
      <c r="B374" s="4">
        <v>2021</v>
      </c>
      <c r="C374" s="3" t="s">
        <v>1031</v>
      </c>
      <c r="D374" s="3" t="s">
        <v>83</v>
      </c>
      <c r="E374" s="4">
        <v>10</v>
      </c>
      <c r="F374" s="4">
        <v>6</v>
      </c>
      <c r="G374" s="4" t="s">
        <v>14</v>
      </c>
      <c r="H374" s="4" t="s">
        <v>14</v>
      </c>
      <c r="I374" s="5" t="s">
        <v>14</v>
      </c>
      <c r="J374" s="5" t="s">
        <v>14</v>
      </c>
      <c r="K374" s="5" t="s">
        <v>14</v>
      </c>
      <c r="L374" s="5" t="s">
        <v>14</v>
      </c>
      <c r="M374" s="5" t="str">
        <f>HYPERLINK("http://dx.doi.org/10.3390/biology10060505","http://dx.doi.org/10.3390/biology10060505")</f>
        <v>http://dx.doi.org/10.3390/biology10060505</v>
      </c>
    </row>
    <row r="375" spans="1:13" ht="50" x14ac:dyDescent="0.25">
      <c r="A375" s="3" t="s">
        <v>599</v>
      </c>
      <c r="B375" s="4">
        <v>2021</v>
      </c>
      <c r="C375" s="3" t="s">
        <v>600</v>
      </c>
      <c r="D375" s="3" t="s">
        <v>601</v>
      </c>
      <c r="E375" s="4">
        <v>31</v>
      </c>
      <c r="F375" s="4">
        <v>4</v>
      </c>
      <c r="G375" s="4" t="s">
        <v>14</v>
      </c>
      <c r="H375" s="4" t="s">
        <v>14</v>
      </c>
      <c r="I375" s="5" t="s">
        <v>14</v>
      </c>
      <c r="J375" s="5" t="s">
        <v>14</v>
      </c>
      <c r="K375" s="5">
        <v>185</v>
      </c>
      <c r="L375" s="5">
        <v>198</v>
      </c>
      <c r="M375" s="5" t="str">
        <f>HYPERLINK("http://dx.doi.org/10.14334/wartazoa.v31i4.2889","http://dx.doi.org/10.14334/wartazoa.v31i4.2889")</f>
        <v>http://dx.doi.org/10.14334/wartazoa.v31i4.2889</v>
      </c>
    </row>
    <row r="376" spans="1:13" ht="37.5" x14ac:dyDescent="0.25">
      <c r="A376" s="3" t="s">
        <v>921</v>
      </c>
      <c r="B376" s="4">
        <v>2021</v>
      </c>
      <c r="C376" s="3" t="s">
        <v>922</v>
      </c>
      <c r="D376" s="3" t="s">
        <v>916</v>
      </c>
      <c r="E376" s="4">
        <v>794</v>
      </c>
      <c r="F376" s="4" t="s">
        <v>14</v>
      </c>
      <c r="G376" s="4" t="s">
        <v>14</v>
      </c>
      <c r="H376" s="4" t="s">
        <v>14</v>
      </c>
      <c r="I376" s="5" t="s">
        <v>14</v>
      </c>
      <c r="J376" s="5" t="s">
        <v>14</v>
      </c>
      <c r="K376" s="5" t="s">
        <v>14</v>
      </c>
      <c r="L376" s="5" t="s">
        <v>14</v>
      </c>
      <c r="M376" s="5" t="str">
        <f>HYPERLINK("http://dx.doi.org/10.1016/j.scitotenv.2021.148647","http://dx.doi.org/10.1016/j.scitotenv.2021.148647")</f>
        <v>http://dx.doi.org/10.1016/j.scitotenv.2021.148647</v>
      </c>
    </row>
    <row r="377" spans="1:13" ht="50" x14ac:dyDescent="0.25">
      <c r="A377" s="3" t="s">
        <v>416</v>
      </c>
      <c r="B377" s="4">
        <v>2021</v>
      </c>
      <c r="C377" s="3" t="s">
        <v>417</v>
      </c>
      <c r="D377" s="3" t="s">
        <v>29</v>
      </c>
      <c r="E377" s="4">
        <v>27</v>
      </c>
      <c r="F377" s="4">
        <v>5</v>
      </c>
      <c r="G377" s="4" t="s">
        <v>14</v>
      </c>
      <c r="H377" s="4" t="s">
        <v>14</v>
      </c>
      <c r="I377" s="5" t="s">
        <v>14</v>
      </c>
      <c r="J377" s="5" t="s">
        <v>14</v>
      </c>
      <c r="K377" s="5">
        <v>1512</v>
      </c>
      <c r="L377" s="5">
        <v>1528</v>
      </c>
      <c r="M377" s="5" t="str">
        <f>HYPERLINK("http://dx.doi.org/10.1111/anu.13293","http://dx.doi.org/10.1111/anu.13293")</f>
        <v>http://dx.doi.org/10.1111/anu.13293</v>
      </c>
    </row>
    <row r="378" spans="1:13" s="21" customFormat="1" ht="13" x14ac:dyDescent="0.3">
      <c r="A378" s="17"/>
      <c r="B378" s="18"/>
      <c r="C378" s="19" t="s">
        <v>1139</v>
      </c>
      <c r="D378" s="17"/>
      <c r="E378" s="18"/>
      <c r="F378" s="18"/>
      <c r="G378" s="18"/>
      <c r="H378" s="18"/>
      <c r="I378" s="20"/>
      <c r="J378" s="20"/>
      <c r="K378" s="20"/>
      <c r="L378" s="20"/>
      <c r="M378" s="20"/>
    </row>
    <row r="379" spans="1:13" ht="37.5" x14ac:dyDescent="0.25">
      <c r="A379" s="3" t="s">
        <v>180</v>
      </c>
      <c r="B379" s="4">
        <v>2021</v>
      </c>
      <c r="C379" s="3" t="s">
        <v>181</v>
      </c>
      <c r="D379" s="3" t="s">
        <v>41</v>
      </c>
      <c r="E379" s="4">
        <v>21</v>
      </c>
      <c r="F379" s="4" t="s">
        <v>14</v>
      </c>
      <c r="G379" s="4" t="s">
        <v>14</v>
      </c>
      <c r="H379" s="4" t="s">
        <v>14</v>
      </c>
      <c r="I379" s="5" t="s">
        <v>14</v>
      </c>
      <c r="J379" s="5" t="s">
        <v>14</v>
      </c>
      <c r="K379" s="5" t="s">
        <v>14</v>
      </c>
      <c r="L379" s="5" t="s">
        <v>14</v>
      </c>
      <c r="M379" s="5" t="str">
        <f>HYPERLINK("http://dx.doi.org/10.1016/j.aqrep.2021.100795","http://dx.doi.org/10.1016/j.aqrep.2021.100795")</f>
        <v>http://dx.doi.org/10.1016/j.aqrep.2021.100795</v>
      </c>
    </row>
    <row r="380" spans="1:13" s="11" customFormat="1" ht="13" x14ac:dyDescent="0.3">
      <c r="A380" s="7"/>
      <c r="B380" s="8"/>
      <c r="C380" s="9" t="s">
        <v>1141</v>
      </c>
      <c r="D380" s="7"/>
      <c r="E380" s="8"/>
      <c r="F380" s="8"/>
      <c r="G380" s="8"/>
      <c r="H380" s="8"/>
      <c r="I380" s="10"/>
      <c r="J380" s="10"/>
      <c r="K380" s="10"/>
      <c r="L380" s="10"/>
      <c r="M380" s="10"/>
    </row>
    <row r="381" spans="1:13" ht="37.5" x14ac:dyDescent="0.25">
      <c r="A381" s="3" t="s">
        <v>129</v>
      </c>
      <c r="B381" s="4">
        <v>2021</v>
      </c>
      <c r="C381" s="3" t="s">
        <v>130</v>
      </c>
      <c r="D381" s="3" t="s">
        <v>16</v>
      </c>
      <c r="E381" s="4">
        <v>544</v>
      </c>
      <c r="F381" s="4" t="s">
        <v>14</v>
      </c>
      <c r="G381" s="4" t="s">
        <v>14</v>
      </c>
      <c r="H381" s="4" t="s">
        <v>14</v>
      </c>
      <c r="I381" s="5" t="s">
        <v>14</v>
      </c>
      <c r="J381" s="5" t="s">
        <v>14</v>
      </c>
      <c r="K381" s="5" t="s">
        <v>14</v>
      </c>
      <c r="L381" s="5" t="s">
        <v>14</v>
      </c>
      <c r="M381" s="5" t="str">
        <f>HYPERLINK("http://dx.doi.org/10.1016/j.aquaculture.2021.737096","http://dx.doi.org/10.1016/j.aquaculture.2021.737096")</f>
        <v>http://dx.doi.org/10.1016/j.aquaculture.2021.737096</v>
      </c>
    </row>
    <row r="382" spans="1:13" ht="25" x14ac:dyDescent="0.25">
      <c r="A382" s="3" t="s">
        <v>341</v>
      </c>
      <c r="B382" s="4">
        <v>2021</v>
      </c>
      <c r="C382" s="3" t="s">
        <v>342</v>
      </c>
      <c r="D382" s="3" t="s">
        <v>16</v>
      </c>
      <c r="E382" s="4">
        <v>530</v>
      </c>
      <c r="F382" s="4" t="s">
        <v>14</v>
      </c>
      <c r="G382" s="4" t="s">
        <v>14</v>
      </c>
      <c r="H382" s="4" t="s">
        <v>14</v>
      </c>
      <c r="I382" s="5" t="s">
        <v>14</v>
      </c>
      <c r="J382" s="5" t="s">
        <v>14</v>
      </c>
      <c r="K382" s="5" t="s">
        <v>14</v>
      </c>
      <c r="L382" s="5" t="s">
        <v>14</v>
      </c>
      <c r="M382" s="5" t="str">
        <f>HYPERLINK("http://dx.doi.org/10.1016/j.aquaculture.2020.735732","http://dx.doi.org/10.1016/j.aquaculture.2020.735732")</f>
        <v>http://dx.doi.org/10.1016/j.aquaculture.2020.735732</v>
      </c>
    </row>
    <row r="383" spans="1:13" ht="50" x14ac:dyDescent="0.25">
      <c r="A383" s="3" t="s">
        <v>1089</v>
      </c>
      <c r="B383" s="4">
        <v>2021</v>
      </c>
      <c r="C383" s="3" t="s">
        <v>1090</v>
      </c>
      <c r="D383" s="3" t="s">
        <v>133</v>
      </c>
      <c r="E383" s="4">
        <v>12</v>
      </c>
      <c r="F383" s="4">
        <v>9</v>
      </c>
      <c r="G383" s="4" t="s">
        <v>14</v>
      </c>
      <c r="H383" s="4" t="s">
        <v>14</v>
      </c>
      <c r="I383" s="5" t="s">
        <v>14</v>
      </c>
      <c r="J383" s="5" t="s">
        <v>14</v>
      </c>
      <c r="K383" s="5" t="s">
        <v>14</v>
      </c>
      <c r="L383" s="5" t="s">
        <v>14</v>
      </c>
      <c r="M383" s="5" t="str">
        <f>HYPERLINK("http://dx.doi.org/10.3390/insects12090801","http://dx.doi.org/10.3390/insects12090801")</f>
        <v>http://dx.doi.org/10.3390/insects12090801</v>
      </c>
    </row>
    <row r="384" spans="1:13" ht="37.5" x14ac:dyDescent="0.25">
      <c r="A384" s="3" t="s">
        <v>386</v>
      </c>
      <c r="B384" s="4">
        <v>2021</v>
      </c>
      <c r="C384" s="3" t="s">
        <v>387</v>
      </c>
      <c r="D384" s="3" t="s">
        <v>133</v>
      </c>
      <c r="E384" s="4">
        <v>12</v>
      </c>
      <c r="F384" s="4">
        <v>8</v>
      </c>
      <c r="G384" s="4" t="s">
        <v>14</v>
      </c>
      <c r="H384" s="4" t="s">
        <v>14</v>
      </c>
      <c r="I384" s="5" t="s">
        <v>14</v>
      </c>
      <c r="J384" s="5" t="s">
        <v>14</v>
      </c>
      <c r="K384" s="5" t="s">
        <v>14</v>
      </c>
      <c r="L384" s="5" t="s">
        <v>14</v>
      </c>
      <c r="M384" s="5" t="str">
        <f>HYPERLINK("http://dx.doi.org/10.3390/insects12080722","http://dx.doi.org/10.3390/insects12080722")</f>
        <v>http://dx.doi.org/10.3390/insects12080722</v>
      </c>
    </row>
    <row r="385" spans="1:13" ht="37.5" x14ac:dyDescent="0.25">
      <c r="A385" s="3" t="s">
        <v>1010</v>
      </c>
      <c r="B385" s="4">
        <v>2021</v>
      </c>
      <c r="C385" s="3" t="s">
        <v>1011</v>
      </c>
      <c r="D385" s="3" t="s">
        <v>871</v>
      </c>
      <c r="E385" s="4">
        <v>10</v>
      </c>
      <c r="F385" s="4">
        <v>8</v>
      </c>
      <c r="G385" s="4" t="s">
        <v>14</v>
      </c>
      <c r="H385" s="4" t="s">
        <v>14</v>
      </c>
      <c r="I385" s="5" t="s">
        <v>14</v>
      </c>
      <c r="J385" s="5" t="s">
        <v>14</v>
      </c>
      <c r="K385" s="5" t="s">
        <v>14</v>
      </c>
      <c r="L385" s="5" t="s">
        <v>14</v>
      </c>
      <c r="M385" s="5" t="str">
        <f>HYPERLINK("http://dx.doi.org/10.3390/foods10081701","http://dx.doi.org/10.3390/foods10081701")</f>
        <v>http://dx.doi.org/10.3390/foods10081701</v>
      </c>
    </row>
    <row r="386" spans="1:13" ht="25" x14ac:dyDescent="0.25">
      <c r="A386" s="3" t="s">
        <v>410</v>
      </c>
      <c r="B386" s="4">
        <v>2021</v>
      </c>
      <c r="C386" s="3" t="s">
        <v>411</v>
      </c>
      <c r="D386" s="3" t="s">
        <v>49</v>
      </c>
      <c r="E386" s="4">
        <v>7</v>
      </c>
      <c r="F386" s="4">
        <v>8</v>
      </c>
      <c r="G386" s="4" t="s">
        <v>14</v>
      </c>
      <c r="H386" s="4" t="s">
        <v>14</v>
      </c>
      <c r="I386" s="5" t="s">
        <v>14</v>
      </c>
      <c r="J386" s="5" t="s">
        <v>14</v>
      </c>
      <c r="K386" s="5">
        <v>1219</v>
      </c>
      <c r="L386" s="5">
        <v>1233</v>
      </c>
      <c r="M386" s="5" t="str">
        <f>HYPERLINK("http://dx.doi.org/10.3920/JIFF2021.0007","http://dx.doi.org/10.3920/JIFF2021.0007")</f>
        <v>http://dx.doi.org/10.3920/JIFF2021.0007</v>
      </c>
    </row>
    <row r="387" spans="1:13" ht="37.5" x14ac:dyDescent="0.25">
      <c r="A387" s="3" t="s">
        <v>766</v>
      </c>
      <c r="B387" s="4">
        <v>2021</v>
      </c>
      <c r="C387" s="3" t="s">
        <v>767</v>
      </c>
      <c r="D387" s="3" t="s">
        <v>497</v>
      </c>
      <c r="E387" s="4">
        <v>52</v>
      </c>
      <c r="F387" s="4">
        <v>4</v>
      </c>
      <c r="G387" s="4" t="s">
        <v>14</v>
      </c>
      <c r="H387" s="4" t="s">
        <v>14</v>
      </c>
      <c r="I387" s="5" t="s">
        <v>14</v>
      </c>
      <c r="J387" s="5" t="s">
        <v>14</v>
      </c>
      <c r="K387" s="5">
        <v>859</v>
      </c>
      <c r="L387" s="5">
        <v>880</v>
      </c>
      <c r="M387" s="5" t="str">
        <f>HYPERLINK("http://dx.doi.org/10.1111/jwas.12790","http://dx.doi.org/10.1111/jwas.12790")</f>
        <v>http://dx.doi.org/10.1111/jwas.12790</v>
      </c>
    </row>
    <row r="388" spans="1:13" ht="25" x14ac:dyDescent="0.25">
      <c r="A388" s="3" t="s">
        <v>909</v>
      </c>
      <c r="B388" s="4">
        <v>2021</v>
      </c>
      <c r="C388" s="3" t="s">
        <v>910</v>
      </c>
      <c r="D388" s="3" t="s">
        <v>41</v>
      </c>
      <c r="E388" s="4">
        <v>20</v>
      </c>
      <c r="F388" s="4" t="s">
        <v>14</v>
      </c>
      <c r="G388" s="4" t="s">
        <v>14</v>
      </c>
      <c r="H388" s="4" t="s">
        <v>14</v>
      </c>
      <c r="I388" s="5" t="s">
        <v>14</v>
      </c>
      <c r="J388" s="5" t="s">
        <v>14</v>
      </c>
      <c r="K388" s="5" t="s">
        <v>14</v>
      </c>
      <c r="L388" s="5" t="s">
        <v>14</v>
      </c>
      <c r="M388" s="5" t="str">
        <f>HYPERLINK("http://dx.doi.org/10.1016/j.aqrep.2021.100747","http://dx.doi.org/10.1016/j.aqrep.2021.100747")</f>
        <v>http://dx.doi.org/10.1016/j.aqrep.2021.100747</v>
      </c>
    </row>
    <row r="389" spans="1:13" ht="50" x14ac:dyDescent="0.25">
      <c r="A389" s="3" t="s">
        <v>595</v>
      </c>
      <c r="B389" s="4">
        <v>2021</v>
      </c>
      <c r="C389" s="3" t="s">
        <v>596</v>
      </c>
      <c r="D389" s="3" t="s">
        <v>41</v>
      </c>
      <c r="E389" s="4">
        <v>21</v>
      </c>
      <c r="F389" s="4" t="s">
        <v>14</v>
      </c>
      <c r="G389" s="4" t="s">
        <v>14</v>
      </c>
      <c r="H389" s="4" t="s">
        <v>14</v>
      </c>
      <c r="I389" s="5" t="s">
        <v>14</v>
      </c>
      <c r="J389" s="5" t="s">
        <v>14</v>
      </c>
      <c r="K389" s="5" t="s">
        <v>14</v>
      </c>
      <c r="L389" s="5" t="s">
        <v>14</v>
      </c>
      <c r="M389" s="5" t="str">
        <f>HYPERLINK("http://dx.doi.org/10.1016/j.aqrep.2021.100904","http://dx.doi.org/10.1016/j.aqrep.2021.100904")</f>
        <v>http://dx.doi.org/10.1016/j.aqrep.2021.100904</v>
      </c>
    </row>
    <row r="390" spans="1:13" ht="50" x14ac:dyDescent="0.25">
      <c r="A390" s="3" t="s">
        <v>208</v>
      </c>
      <c r="B390" s="4">
        <v>2021</v>
      </c>
      <c r="C390" s="3" t="s">
        <v>209</v>
      </c>
      <c r="D390" s="3" t="s">
        <v>86</v>
      </c>
      <c r="E390" s="4">
        <v>109</v>
      </c>
      <c r="F390" s="4" t="s">
        <v>14</v>
      </c>
      <c r="G390" s="4" t="s">
        <v>14</v>
      </c>
      <c r="H390" s="4" t="s">
        <v>14</v>
      </c>
      <c r="I390" s="5" t="s">
        <v>14</v>
      </c>
      <c r="J390" s="5" t="s">
        <v>14</v>
      </c>
      <c r="K390" s="5">
        <v>116</v>
      </c>
      <c r="L390" s="5">
        <v>124</v>
      </c>
      <c r="M390" s="5" t="str">
        <f>HYPERLINK("http://dx.doi.org/10.1016/j.fsi.2020.12.008","http://dx.doi.org/10.1016/j.fsi.2020.12.008")</f>
        <v>http://dx.doi.org/10.1016/j.fsi.2020.12.008</v>
      </c>
    </row>
    <row r="391" spans="1:13" ht="37.5" x14ac:dyDescent="0.25">
      <c r="A391" s="3" t="s">
        <v>822</v>
      </c>
      <c r="B391" s="4">
        <v>2021</v>
      </c>
      <c r="C391" s="3" t="s">
        <v>823</v>
      </c>
      <c r="D391" s="3" t="s">
        <v>133</v>
      </c>
      <c r="E391" s="4">
        <v>12</v>
      </c>
      <c r="F391" s="4">
        <v>5</v>
      </c>
      <c r="G391" s="4" t="s">
        <v>14</v>
      </c>
      <c r="H391" s="4" t="s">
        <v>14</v>
      </c>
      <c r="I391" s="5" t="s">
        <v>14</v>
      </c>
      <c r="J391" s="5" t="s">
        <v>14</v>
      </c>
      <c r="K391" s="5" t="s">
        <v>14</v>
      </c>
      <c r="L391" s="5" t="s">
        <v>14</v>
      </c>
      <c r="M391" s="5" t="str">
        <f>HYPERLINK("http://dx.doi.org/10.3390/insects12050403","http://dx.doi.org/10.3390/insects12050403")</f>
        <v>http://dx.doi.org/10.3390/insects12050403</v>
      </c>
    </row>
    <row r="392" spans="1:13" ht="37.5" x14ac:dyDescent="0.25">
      <c r="A392" s="3" t="s">
        <v>974</v>
      </c>
      <c r="B392" s="4">
        <v>2021</v>
      </c>
      <c r="C392" s="3" t="s">
        <v>975</v>
      </c>
      <c r="D392" s="3" t="s">
        <v>139</v>
      </c>
      <c r="E392" s="4">
        <v>11</v>
      </c>
      <c r="F392" s="4">
        <v>3</v>
      </c>
      <c r="G392" s="4" t="s">
        <v>14</v>
      </c>
      <c r="H392" s="4" t="s">
        <v>14</v>
      </c>
      <c r="I392" s="5" t="s">
        <v>14</v>
      </c>
      <c r="J392" s="5" t="s">
        <v>14</v>
      </c>
      <c r="K392" s="5" t="s">
        <v>14</v>
      </c>
      <c r="L392" s="5" t="s">
        <v>14</v>
      </c>
      <c r="M392" s="5" t="str">
        <f>HYPERLINK("http://dx.doi.org/10.3390/ani11030720","http://dx.doi.org/10.3390/ani11030720")</f>
        <v>http://dx.doi.org/10.3390/ani11030720</v>
      </c>
    </row>
    <row r="393" spans="1:13" ht="37.5" x14ac:dyDescent="0.25">
      <c r="A393" s="3" t="s">
        <v>121</v>
      </c>
      <c r="B393" s="4">
        <v>2021</v>
      </c>
      <c r="C393" s="3" t="s">
        <v>122</v>
      </c>
      <c r="D393" s="3" t="s">
        <v>118</v>
      </c>
      <c r="E393" s="4">
        <v>3</v>
      </c>
      <c r="F393" s="4">
        <v>1</v>
      </c>
      <c r="G393" s="4" t="s">
        <v>14</v>
      </c>
      <c r="H393" s="4" t="s">
        <v>14</v>
      </c>
      <c r="I393" s="5" t="s">
        <v>14</v>
      </c>
      <c r="J393" s="5" t="s">
        <v>14</v>
      </c>
      <c r="K393" s="5" t="s">
        <v>14</v>
      </c>
      <c r="L393" s="5" t="s">
        <v>14</v>
      </c>
      <c r="M393" s="5" t="str">
        <f>HYPERLINK("http://dx.doi.org/10.1186/s42523-020-00071-3","http://dx.doi.org/10.1186/s42523-020-00071-3")</f>
        <v>http://dx.doi.org/10.1186/s42523-020-00071-3</v>
      </c>
    </row>
    <row r="394" spans="1:13" ht="25" x14ac:dyDescent="0.25">
      <c r="A394" s="3" t="s">
        <v>519</v>
      </c>
      <c r="B394" s="4">
        <v>2021</v>
      </c>
      <c r="C394" s="3" t="s">
        <v>520</v>
      </c>
      <c r="D394" s="3" t="s">
        <v>49</v>
      </c>
      <c r="E394" s="4">
        <v>7</v>
      </c>
      <c r="F394" s="4">
        <v>5</v>
      </c>
      <c r="G394" s="4" t="s">
        <v>14</v>
      </c>
      <c r="H394" s="4" t="s">
        <v>14</v>
      </c>
      <c r="I394" s="5" t="s">
        <v>70</v>
      </c>
      <c r="J394" s="5" t="s">
        <v>14</v>
      </c>
      <c r="K394" s="5">
        <v>743</v>
      </c>
      <c r="L394" s="5">
        <v>759</v>
      </c>
      <c r="M394" s="5" t="str">
        <f>HYPERLINK("http://dx.doi.org/10.3920/JIFF2020.0147","http://dx.doi.org/10.3920/JIFF2020.0147")</f>
        <v>http://dx.doi.org/10.3920/JIFF2020.0147</v>
      </c>
    </row>
    <row r="395" spans="1:13" ht="37.5" x14ac:dyDescent="0.25">
      <c r="A395" s="3" t="s">
        <v>1049</v>
      </c>
      <c r="B395" s="4">
        <v>2021</v>
      </c>
      <c r="C395" s="3" t="s">
        <v>1050</v>
      </c>
      <c r="D395" s="3" t="s">
        <v>1051</v>
      </c>
      <c r="E395" s="4">
        <v>11</v>
      </c>
      <c r="F395" s="4">
        <v>9</v>
      </c>
      <c r="G395" s="4" t="s">
        <v>14</v>
      </c>
      <c r="H395" s="4" t="s">
        <v>14</v>
      </c>
      <c r="I395" s="5" t="s">
        <v>14</v>
      </c>
      <c r="J395" s="5" t="s">
        <v>14</v>
      </c>
      <c r="K395" s="5" t="s">
        <v>14</v>
      </c>
      <c r="L395" s="5" t="s">
        <v>14</v>
      </c>
      <c r="M395" s="5" t="str">
        <f>HYPERLINK("http://dx.doi.org/10.3390/app11093854","http://dx.doi.org/10.3390/app11093854")</f>
        <v>http://dx.doi.org/10.3390/app11093854</v>
      </c>
    </row>
    <row r="396" spans="1:13" ht="25" x14ac:dyDescent="0.25">
      <c r="A396" s="3" t="s">
        <v>1098</v>
      </c>
      <c r="B396" s="4">
        <v>2021</v>
      </c>
      <c r="C396" s="3" t="s">
        <v>1099</v>
      </c>
      <c r="D396" s="3" t="s">
        <v>38</v>
      </c>
      <c r="E396" s="4">
        <v>52</v>
      </c>
      <c r="F396" s="4">
        <v>3</v>
      </c>
      <c r="G396" s="4" t="s">
        <v>14</v>
      </c>
      <c r="H396" s="4" t="s">
        <v>14</v>
      </c>
      <c r="I396" s="5" t="s">
        <v>14</v>
      </c>
      <c r="J396" s="5" t="s">
        <v>14</v>
      </c>
      <c r="K396" s="5">
        <v>980</v>
      </c>
      <c r="L396" s="5">
        <v>990</v>
      </c>
      <c r="M396" s="5" t="str">
        <f>HYPERLINK("http://dx.doi.org/10.1111/are.14953","http://dx.doi.org/10.1111/are.14953")</f>
        <v>http://dx.doi.org/10.1111/are.14953</v>
      </c>
    </row>
    <row r="397" spans="1:13" ht="37.5" x14ac:dyDescent="0.25">
      <c r="A397" s="3" t="s">
        <v>1074</v>
      </c>
      <c r="B397" s="4">
        <v>2021</v>
      </c>
      <c r="C397" s="3" t="s">
        <v>1075</v>
      </c>
      <c r="D397" s="3" t="s">
        <v>29</v>
      </c>
      <c r="E397" s="4">
        <v>27</v>
      </c>
      <c r="F397" s="4">
        <v>2</v>
      </c>
      <c r="G397" s="4" t="s">
        <v>14</v>
      </c>
      <c r="H397" s="4" t="s">
        <v>14</v>
      </c>
      <c r="I397" s="5" t="s">
        <v>14</v>
      </c>
      <c r="J397" s="5" t="s">
        <v>14</v>
      </c>
      <c r="K397" s="5">
        <v>491</v>
      </c>
      <c r="L397" s="5">
        <v>505</v>
      </c>
      <c r="M397" s="5" t="str">
        <f>HYPERLINK("http://dx.doi.org/10.1111/anu.13201","http://dx.doi.org/10.1111/anu.13201")</f>
        <v>http://dx.doi.org/10.1111/anu.13201</v>
      </c>
    </row>
    <row r="398" spans="1:13" ht="50" x14ac:dyDescent="0.25">
      <c r="A398" s="3" t="s">
        <v>585</v>
      </c>
      <c r="B398" s="4">
        <v>2021</v>
      </c>
      <c r="C398" s="3" t="s">
        <v>586</v>
      </c>
      <c r="D398" s="3" t="s">
        <v>297</v>
      </c>
      <c r="E398" s="4">
        <v>277</v>
      </c>
      <c r="F398" s="4" t="s">
        <v>14</v>
      </c>
      <c r="G398" s="4" t="s">
        <v>14</v>
      </c>
      <c r="H398" s="4" t="s">
        <v>14</v>
      </c>
      <c r="I398" s="5" t="s">
        <v>14</v>
      </c>
      <c r="J398" s="5" t="s">
        <v>14</v>
      </c>
      <c r="K398" s="5" t="s">
        <v>14</v>
      </c>
      <c r="L398" s="5" t="s">
        <v>14</v>
      </c>
      <c r="M398" s="5" t="str">
        <f>HYPERLINK("http://dx.doi.org/10.1016/j.anifeedsci.2021.114978","http://dx.doi.org/10.1016/j.anifeedsci.2021.114978")</f>
        <v>http://dx.doi.org/10.1016/j.anifeedsci.2021.114978</v>
      </c>
    </row>
    <row r="399" spans="1:13" ht="50" x14ac:dyDescent="0.25">
      <c r="A399" s="3" t="s">
        <v>760</v>
      </c>
      <c r="B399" s="4">
        <v>2021</v>
      </c>
      <c r="C399" s="3" t="s">
        <v>761</v>
      </c>
      <c r="D399" s="3" t="s">
        <v>16</v>
      </c>
      <c r="E399" s="4">
        <v>533</v>
      </c>
      <c r="F399" s="4" t="s">
        <v>14</v>
      </c>
      <c r="G399" s="4" t="s">
        <v>14</v>
      </c>
      <c r="H399" s="4" t="s">
        <v>14</v>
      </c>
      <c r="I399" s="5" t="s">
        <v>14</v>
      </c>
      <c r="J399" s="5" t="s">
        <v>14</v>
      </c>
      <c r="K399" s="5" t="s">
        <v>14</v>
      </c>
      <c r="L399" s="5" t="s">
        <v>14</v>
      </c>
      <c r="M399" s="5" t="str">
        <f>HYPERLINK("http://dx.doi.org/10.1016/j.aquaculture.2020.736080","http://dx.doi.org/10.1016/j.aquaculture.2020.736080")</f>
        <v>http://dx.doi.org/10.1016/j.aquaculture.2020.736080</v>
      </c>
    </row>
    <row r="400" spans="1:13" ht="25" x14ac:dyDescent="0.25">
      <c r="A400" s="3" t="s">
        <v>1128</v>
      </c>
      <c r="B400" s="4">
        <v>2021</v>
      </c>
      <c r="C400" s="3" t="s">
        <v>1129</v>
      </c>
      <c r="D400" s="3" t="s">
        <v>16</v>
      </c>
      <c r="E400" s="4">
        <v>535</v>
      </c>
      <c r="F400" s="4" t="s">
        <v>14</v>
      </c>
      <c r="G400" s="4" t="s">
        <v>14</v>
      </c>
      <c r="H400" s="4" t="s">
        <v>14</v>
      </c>
      <c r="I400" s="5" t="s">
        <v>14</v>
      </c>
      <c r="J400" s="5" t="s">
        <v>14</v>
      </c>
      <c r="K400" s="5" t="s">
        <v>14</v>
      </c>
      <c r="L400" s="5" t="s">
        <v>14</v>
      </c>
      <c r="M400" s="5" t="str">
        <f>HYPERLINK("http://dx.doi.org/10.1016/j.aquaculture.2021.736386","http://dx.doi.org/10.1016/j.aquaculture.2021.736386")</f>
        <v>http://dx.doi.org/10.1016/j.aquaculture.2021.736386</v>
      </c>
    </row>
    <row r="401" spans="1:13" ht="50" x14ac:dyDescent="0.25">
      <c r="A401" s="3" t="s">
        <v>551</v>
      </c>
      <c r="B401" s="4">
        <v>2021</v>
      </c>
      <c r="C401" s="3" t="s">
        <v>552</v>
      </c>
      <c r="D401" s="3" t="s">
        <v>357</v>
      </c>
      <c r="E401" s="4">
        <v>12</v>
      </c>
      <c r="F401" s="4" t="s">
        <v>14</v>
      </c>
      <c r="G401" s="4" t="s">
        <v>14</v>
      </c>
      <c r="H401" s="4" t="s">
        <v>14</v>
      </c>
      <c r="I401" s="5" t="s">
        <v>14</v>
      </c>
      <c r="J401" s="5" t="s">
        <v>14</v>
      </c>
      <c r="K401" s="5" t="s">
        <v>14</v>
      </c>
      <c r="L401" s="5" t="s">
        <v>14</v>
      </c>
      <c r="M401" s="5" t="str">
        <f>HYPERLINK("http://dx.doi.org/10.3389/fphys.2021.748265","http://dx.doi.org/10.3389/fphys.2021.748265")</f>
        <v>http://dx.doi.org/10.3389/fphys.2021.748265</v>
      </c>
    </row>
    <row r="402" spans="1:13" ht="37.5" x14ac:dyDescent="0.25">
      <c r="A402" s="3" t="s">
        <v>388</v>
      </c>
      <c r="B402" s="4">
        <v>2021</v>
      </c>
      <c r="C402" s="3" t="s">
        <v>389</v>
      </c>
      <c r="D402" s="3" t="s">
        <v>136</v>
      </c>
      <c r="E402" s="4">
        <v>9</v>
      </c>
      <c r="F402" s="4">
        <v>4</v>
      </c>
      <c r="G402" s="4" t="s">
        <v>14</v>
      </c>
      <c r="H402" s="4" t="s">
        <v>14</v>
      </c>
      <c r="I402" s="5" t="s">
        <v>14</v>
      </c>
      <c r="J402" s="5" t="s">
        <v>14</v>
      </c>
      <c r="K402" s="5" t="s">
        <v>14</v>
      </c>
      <c r="L402" s="5" t="s">
        <v>14</v>
      </c>
      <c r="M402" s="5" t="str">
        <f>HYPERLINK("http://dx.doi.org/10.3390/microorganisms9040699","http://dx.doi.org/10.3390/microorganisms9040699")</f>
        <v>http://dx.doi.org/10.3390/microorganisms9040699</v>
      </c>
    </row>
    <row r="403" spans="1:13" ht="37.5" x14ac:dyDescent="0.25">
      <c r="A403" s="3" t="s">
        <v>803</v>
      </c>
      <c r="B403" s="4">
        <v>2021</v>
      </c>
      <c r="C403" s="3" t="s">
        <v>804</v>
      </c>
      <c r="D403" s="3" t="s">
        <v>728</v>
      </c>
      <c r="E403" s="4">
        <v>20</v>
      </c>
      <c r="F403" s="4">
        <v>3</v>
      </c>
      <c r="G403" s="4" t="s">
        <v>14</v>
      </c>
      <c r="H403" s="4" t="s">
        <v>14</v>
      </c>
      <c r="I403" s="5" t="s">
        <v>14</v>
      </c>
      <c r="J403" s="5" t="s">
        <v>14</v>
      </c>
      <c r="K403" s="5">
        <v>731</v>
      </c>
      <c r="L403" s="5">
        <v>740</v>
      </c>
      <c r="M403" s="5" t="str">
        <f>HYPERLINK("http://dx.doi.org/10.22092/ijfs.2021.124045","http://dx.doi.org/10.22092/ijfs.2021.124045")</f>
        <v>http://dx.doi.org/10.22092/ijfs.2021.124045</v>
      </c>
    </row>
    <row r="404" spans="1:13" ht="37.5" x14ac:dyDescent="0.25">
      <c r="A404" s="3" t="s">
        <v>1114</v>
      </c>
      <c r="B404" s="4">
        <v>2021</v>
      </c>
      <c r="C404" s="3" t="s">
        <v>1115</v>
      </c>
      <c r="D404" s="3" t="s">
        <v>41</v>
      </c>
      <c r="E404" s="4">
        <v>20</v>
      </c>
      <c r="F404" s="4" t="s">
        <v>14</v>
      </c>
      <c r="G404" s="4" t="s">
        <v>14</v>
      </c>
      <c r="H404" s="4" t="s">
        <v>14</v>
      </c>
      <c r="I404" s="5" t="s">
        <v>14</v>
      </c>
      <c r="J404" s="5" t="s">
        <v>14</v>
      </c>
      <c r="K404" s="5" t="s">
        <v>14</v>
      </c>
      <c r="L404" s="5" t="s">
        <v>14</v>
      </c>
      <c r="M404" s="5" t="str">
        <f>HYPERLINK("http://dx.doi.org/10.1016/j.aqrep.2021.100737","http://dx.doi.org/10.1016/j.aqrep.2021.100737")</f>
        <v>http://dx.doi.org/10.1016/j.aqrep.2021.100737</v>
      </c>
    </row>
    <row r="405" spans="1:13" ht="37.5" x14ac:dyDescent="0.25">
      <c r="A405" s="3" t="s">
        <v>36</v>
      </c>
      <c r="B405" s="4">
        <v>2021</v>
      </c>
      <c r="C405" s="3" t="s">
        <v>37</v>
      </c>
      <c r="D405" s="3" t="s">
        <v>38</v>
      </c>
      <c r="E405" s="4">
        <v>52</v>
      </c>
      <c r="F405" s="4">
        <v>10</v>
      </c>
      <c r="G405" s="4" t="s">
        <v>14</v>
      </c>
      <c r="H405" s="4" t="s">
        <v>14</v>
      </c>
      <c r="I405" s="5" t="s">
        <v>14</v>
      </c>
      <c r="J405" s="5" t="s">
        <v>14</v>
      </c>
      <c r="K405" s="5">
        <v>4946</v>
      </c>
      <c r="L405" s="5">
        <v>4958</v>
      </c>
      <c r="M405" s="5" t="str">
        <f>HYPERLINK("http://dx.doi.org/10.24201/aap.2021.325; 10.1111/are.15328","http://dx.doi.org/10.24201/aap.2021.325; 10.1111/are.15328")</f>
        <v>http://dx.doi.org/10.24201/aap.2021.325; 10.1111/are.15328</v>
      </c>
    </row>
    <row r="406" spans="1:13" ht="37.5" x14ac:dyDescent="0.25">
      <c r="A406" s="3" t="s">
        <v>1045</v>
      </c>
      <c r="B406" s="4">
        <v>2021</v>
      </c>
      <c r="C406" s="3" t="s">
        <v>1046</v>
      </c>
      <c r="D406" s="3" t="s">
        <v>118</v>
      </c>
      <c r="E406" s="4">
        <v>3</v>
      </c>
      <c r="F406" s="4">
        <v>1</v>
      </c>
      <c r="G406" s="4" t="s">
        <v>14</v>
      </c>
      <c r="H406" s="4" t="s">
        <v>14</v>
      </c>
      <c r="I406" s="5" t="s">
        <v>14</v>
      </c>
      <c r="J406" s="5" t="s">
        <v>14</v>
      </c>
      <c r="K406" s="5" t="s">
        <v>14</v>
      </c>
      <c r="L406" s="5" t="s">
        <v>14</v>
      </c>
      <c r="M406" s="5" t="str">
        <f>HYPERLINK("http://dx.doi.org/10.1186/s42523-021-00107-2","http://dx.doi.org/10.1186/s42523-021-00107-2")</f>
        <v>http://dx.doi.org/10.1186/s42523-021-00107-2</v>
      </c>
    </row>
    <row r="407" spans="1:13" ht="37.5" x14ac:dyDescent="0.25">
      <c r="A407" s="3" t="s">
        <v>396</v>
      </c>
      <c r="B407" s="4">
        <v>2021</v>
      </c>
      <c r="C407" s="3" t="s">
        <v>397</v>
      </c>
      <c r="D407" s="3" t="s">
        <v>29</v>
      </c>
      <c r="E407" s="4">
        <v>27</v>
      </c>
      <c r="F407" s="4">
        <v>5</v>
      </c>
      <c r="G407" s="4" t="s">
        <v>14</v>
      </c>
      <c r="H407" s="4" t="s">
        <v>14</v>
      </c>
      <c r="I407" s="5" t="s">
        <v>14</v>
      </c>
      <c r="J407" s="5" t="s">
        <v>14</v>
      </c>
      <c r="K407" s="5">
        <v>1304</v>
      </c>
      <c r="L407" s="5">
        <v>1314</v>
      </c>
      <c r="M407" s="5" t="str">
        <f>HYPERLINK("http://dx.doi.org/10.1111/anu.13269","http://dx.doi.org/10.1111/anu.13269")</f>
        <v>http://dx.doi.org/10.1111/anu.13269</v>
      </c>
    </row>
    <row r="408" spans="1:13" ht="50" x14ac:dyDescent="0.25">
      <c r="A408" s="3" t="s">
        <v>960</v>
      </c>
      <c r="B408" s="4">
        <v>2021</v>
      </c>
      <c r="C408" s="3" t="s">
        <v>961</v>
      </c>
      <c r="D408" s="3" t="s">
        <v>139</v>
      </c>
      <c r="E408" s="4">
        <v>11</v>
      </c>
      <c r="F408" s="4">
        <v>7</v>
      </c>
      <c r="G408" s="4" t="s">
        <v>14</v>
      </c>
      <c r="H408" s="4" t="s">
        <v>14</v>
      </c>
      <c r="I408" s="5" t="s">
        <v>14</v>
      </c>
      <c r="J408" s="5" t="s">
        <v>14</v>
      </c>
      <c r="K408" s="5" t="s">
        <v>14</v>
      </c>
      <c r="L408" s="5" t="s">
        <v>14</v>
      </c>
      <c r="M408" s="5" t="str">
        <f>HYPERLINK("http://dx.doi.org/10.3390/ani11071919","http://dx.doi.org/10.3390/ani11071919")</f>
        <v>http://dx.doi.org/10.3390/ani11071919</v>
      </c>
    </row>
    <row r="409" spans="1:13" ht="50" x14ac:dyDescent="0.25">
      <c r="A409" s="3" t="s">
        <v>1121</v>
      </c>
      <c r="B409" s="4">
        <v>2021</v>
      </c>
      <c r="C409" s="3" t="s">
        <v>1122</v>
      </c>
      <c r="D409" s="3" t="s">
        <v>1123</v>
      </c>
      <c r="E409" s="4">
        <v>186</v>
      </c>
      <c r="F409" s="4" t="s">
        <v>14</v>
      </c>
      <c r="G409" s="4" t="s">
        <v>14</v>
      </c>
      <c r="H409" s="4" t="s">
        <v>14</v>
      </c>
      <c r="I409" s="5" t="s">
        <v>14</v>
      </c>
      <c r="J409" s="5" t="s">
        <v>14</v>
      </c>
      <c r="K409" s="5">
        <v>714</v>
      </c>
      <c r="L409" s="5">
        <v>723</v>
      </c>
      <c r="M409" s="5" t="str">
        <f>HYPERLINK("http://dx.doi.org/10.1016/j.ijbiomac.2021.07.081","http://dx.doi.org/10.1016/j.ijbiomac.2021.07.081")</f>
        <v>http://dx.doi.org/10.1016/j.ijbiomac.2021.07.081</v>
      </c>
    </row>
    <row r="410" spans="1:13" ht="50" x14ac:dyDescent="0.25">
      <c r="A410" s="3" t="s">
        <v>521</v>
      </c>
      <c r="B410" s="4">
        <v>2021</v>
      </c>
      <c r="C410" s="3" t="s">
        <v>522</v>
      </c>
      <c r="D410" s="3" t="s">
        <v>139</v>
      </c>
      <c r="E410" s="4">
        <v>11</v>
      </c>
      <c r="F410" s="4">
        <v>3</v>
      </c>
      <c r="G410" s="4" t="s">
        <v>14</v>
      </c>
      <c r="H410" s="4" t="s">
        <v>14</v>
      </c>
      <c r="I410" s="5" t="s">
        <v>14</v>
      </c>
      <c r="J410" s="5" t="s">
        <v>14</v>
      </c>
      <c r="K410" s="5" t="s">
        <v>14</v>
      </c>
      <c r="L410" s="5" t="s">
        <v>14</v>
      </c>
      <c r="M410" s="5" t="str">
        <f>HYPERLINK("http://dx.doi.org/10.3390/ani11030677","http://dx.doi.org/10.3390/ani11030677")</f>
        <v>http://dx.doi.org/10.3390/ani11030677</v>
      </c>
    </row>
    <row r="411" spans="1:13" ht="50" x14ac:dyDescent="0.25">
      <c r="A411" s="3" t="s">
        <v>532</v>
      </c>
      <c r="B411" s="4">
        <v>2021</v>
      </c>
      <c r="C411" s="3" t="s">
        <v>533</v>
      </c>
      <c r="D411" s="3" t="s">
        <v>16</v>
      </c>
      <c r="E411" s="4">
        <v>538</v>
      </c>
      <c r="F411" s="4" t="s">
        <v>14</v>
      </c>
      <c r="G411" s="4" t="s">
        <v>14</v>
      </c>
      <c r="H411" s="4" t="s">
        <v>14</v>
      </c>
      <c r="I411" s="5" t="s">
        <v>14</v>
      </c>
      <c r="J411" s="5" t="s">
        <v>14</v>
      </c>
      <c r="K411" s="5" t="s">
        <v>14</v>
      </c>
      <c r="L411" s="5" t="s">
        <v>14</v>
      </c>
      <c r="M411" s="5" t="str">
        <f>HYPERLINK("http://dx.doi.org/10.1016/j.aquaculture.2021.736550","http://dx.doi.org/10.1016/j.aquaculture.2021.736550")</f>
        <v>http://dx.doi.org/10.1016/j.aquaculture.2021.736550</v>
      </c>
    </row>
    <row r="412" spans="1:13" ht="50" x14ac:dyDescent="0.25">
      <c r="A412" s="3" t="s">
        <v>377</v>
      </c>
      <c r="B412" s="4">
        <v>2021</v>
      </c>
      <c r="C412" s="3" t="s">
        <v>759</v>
      </c>
      <c r="D412" s="3" t="s">
        <v>139</v>
      </c>
      <c r="E412" s="4">
        <v>11</v>
      </c>
      <c r="F412" s="4">
        <v>3</v>
      </c>
      <c r="G412" s="4" t="s">
        <v>14</v>
      </c>
      <c r="H412" s="4" t="s">
        <v>14</v>
      </c>
      <c r="I412" s="5" t="s">
        <v>14</v>
      </c>
      <c r="J412" s="5" t="s">
        <v>14</v>
      </c>
      <c r="K412" s="5" t="s">
        <v>14</v>
      </c>
      <c r="L412" s="5" t="s">
        <v>14</v>
      </c>
      <c r="M412" s="5" t="str">
        <f>HYPERLINK("http://dx.doi.org/10.3390/ani11030604","http://dx.doi.org/10.3390/ani11030604")</f>
        <v>http://dx.doi.org/10.3390/ani11030604</v>
      </c>
    </row>
    <row r="413" spans="1:13" ht="37.5" x14ac:dyDescent="0.25">
      <c r="A413" s="3" t="s">
        <v>321</v>
      </c>
      <c r="B413" s="4">
        <v>2021</v>
      </c>
      <c r="C413" s="3" t="s">
        <v>322</v>
      </c>
      <c r="D413" s="3" t="s">
        <v>35</v>
      </c>
      <c r="E413" s="4">
        <v>47</v>
      </c>
      <c r="F413" s="4">
        <v>2</v>
      </c>
      <c r="G413" s="4" t="s">
        <v>14</v>
      </c>
      <c r="H413" s="4" t="s">
        <v>14</v>
      </c>
      <c r="I413" s="5" t="s">
        <v>14</v>
      </c>
      <c r="J413" s="5" t="s">
        <v>14</v>
      </c>
      <c r="K413" s="5">
        <v>365</v>
      </c>
      <c r="L413" s="5">
        <v>380</v>
      </c>
      <c r="M413" s="5" t="str">
        <f>HYPERLINK("http://dx.doi.org/10.1007/s10695-020-00918-1","http://dx.doi.org/10.1007/s10695-020-00918-1")</f>
        <v>http://dx.doi.org/10.1007/s10695-020-00918-1</v>
      </c>
    </row>
    <row r="414" spans="1:13" ht="25" x14ac:dyDescent="0.25">
      <c r="A414" s="3" t="s">
        <v>406</v>
      </c>
      <c r="B414" s="4">
        <v>2021</v>
      </c>
      <c r="C414" s="3" t="s">
        <v>407</v>
      </c>
      <c r="D414" s="3" t="s">
        <v>133</v>
      </c>
      <c r="E414" s="4">
        <v>12</v>
      </c>
      <c r="F414" s="4">
        <v>7</v>
      </c>
      <c r="G414" s="4" t="s">
        <v>14</v>
      </c>
      <c r="H414" s="4" t="s">
        <v>14</v>
      </c>
      <c r="I414" s="5" t="s">
        <v>14</v>
      </c>
      <c r="J414" s="5" t="s">
        <v>14</v>
      </c>
      <c r="K414" s="5" t="s">
        <v>14</v>
      </c>
      <c r="L414" s="5" t="s">
        <v>14</v>
      </c>
      <c r="M414" s="5" t="str">
        <f>HYPERLINK("http://dx.doi.org/10.3390/insects12070586","http://dx.doi.org/10.3390/insects12070586")</f>
        <v>http://dx.doi.org/10.3390/insects12070586</v>
      </c>
    </row>
    <row r="415" spans="1:13" ht="37.5" x14ac:dyDescent="0.25">
      <c r="A415" s="3" t="s">
        <v>956</v>
      </c>
      <c r="B415" s="4">
        <v>2021</v>
      </c>
      <c r="C415" s="3" t="s">
        <v>957</v>
      </c>
      <c r="D415" s="3" t="s">
        <v>139</v>
      </c>
      <c r="E415" s="4">
        <v>11</v>
      </c>
      <c r="F415" s="4">
        <v>3</v>
      </c>
      <c r="G415" s="4" t="s">
        <v>14</v>
      </c>
      <c r="H415" s="4" t="s">
        <v>14</v>
      </c>
      <c r="I415" s="5" t="s">
        <v>14</v>
      </c>
      <c r="J415" s="5" t="s">
        <v>14</v>
      </c>
      <c r="K415" s="5" t="s">
        <v>14</v>
      </c>
      <c r="L415" s="5" t="s">
        <v>14</v>
      </c>
      <c r="M415" s="5" t="str">
        <f>HYPERLINK("http://dx.doi.org/10.3390/ani11030811","http://dx.doi.org/10.3390/ani11030811")</f>
        <v>http://dx.doi.org/10.3390/ani11030811</v>
      </c>
    </row>
    <row r="416" spans="1:13" ht="37.5" x14ac:dyDescent="0.25">
      <c r="A416" s="3" t="s">
        <v>404</v>
      </c>
      <c r="B416" s="4">
        <v>2021</v>
      </c>
      <c r="C416" s="3" t="s">
        <v>405</v>
      </c>
      <c r="D416" s="3" t="s">
        <v>232</v>
      </c>
      <c r="E416" s="4">
        <v>16</v>
      </c>
      <c r="F416" s="4">
        <v>11</v>
      </c>
      <c r="G416" s="4" t="s">
        <v>14</v>
      </c>
      <c r="H416" s="4" t="s">
        <v>14</v>
      </c>
      <c r="I416" s="5" t="s">
        <v>14</v>
      </c>
      <c r="J416" s="5" t="s">
        <v>14</v>
      </c>
      <c r="K416" s="5" t="s">
        <v>14</v>
      </c>
      <c r="L416" s="5" t="s">
        <v>14</v>
      </c>
      <c r="M416" s="5" t="str">
        <f>HYPERLINK("http://dx.doi.org/10.1371/journal.pone.0260305","http://dx.doi.org/10.1371/journal.pone.0260305")</f>
        <v>http://dx.doi.org/10.1371/journal.pone.0260305</v>
      </c>
    </row>
    <row r="417" spans="1:13" ht="37.5" x14ac:dyDescent="0.25">
      <c r="A417" s="3" t="s">
        <v>967</v>
      </c>
      <c r="B417" s="4">
        <v>2021</v>
      </c>
      <c r="C417" s="3" t="s">
        <v>968</v>
      </c>
      <c r="D417" s="3" t="s">
        <v>49</v>
      </c>
      <c r="E417" s="4">
        <v>7</v>
      </c>
      <c r="F417" s="4">
        <v>1</v>
      </c>
      <c r="G417" s="4" t="s">
        <v>14</v>
      </c>
      <c r="H417" s="4" t="s">
        <v>14</v>
      </c>
      <c r="I417" s="5" t="s">
        <v>14</v>
      </c>
      <c r="J417" s="5" t="s">
        <v>14</v>
      </c>
      <c r="K417" s="5">
        <v>79</v>
      </c>
      <c r="L417" s="5">
        <v>88</v>
      </c>
      <c r="M417" s="5" t="str">
        <f>HYPERLINK("http://dx.doi.org/10.3920/JIFF2019.0058","http://dx.doi.org/10.3920/JIFF2019.0058")</f>
        <v>http://dx.doi.org/10.3920/JIFF2019.0058</v>
      </c>
    </row>
    <row r="418" spans="1:13" ht="37.5" x14ac:dyDescent="0.25">
      <c r="A418" s="3" t="s">
        <v>123</v>
      </c>
      <c r="B418" s="4">
        <v>2021</v>
      </c>
      <c r="C418" s="3" t="s">
        <v>124</v>
      </c>
      <c r="D418" s="3" t="s">
        <v>125</v>
      </c>
      <c r="E418" s="4">
        <v>12</v>
      </c>
      <c r="F418" s="4">
        <v>1</v>
      </c>
      <c r="G418" s="4" t="s">
        <v>14</v>
      </c>
      <c r="H418" s="4" t="s">
        <v>14</v>
      </c>
      <c r="I418" s="5" t="s">
        <v>14</v>
      </c>
      <c r="J418" s="5" t="s">
        <v>14</v>
      </c>
      <c r="K418" s="5" t="s">
        <v>14</v>
      </c>
      <c r="L418" s="5" t="s">
        <v>14</v>
      </c>
      <c r="M418" s="5" t="str">
        <f>HYPERLINK("http://dx.doi.org/10.1186/s40104-021-00551-9","http://dx.doi.org/10.1186/s40104-021-00551-9")</f>
        <v>http://dx.doi.org/10.1186/s40104-021-00551-9</v>
      </c>
    </row>
    <row r="419" spans="1:13" ht="37.5" x14ac:dyDescent="0.25">
      <c r="A419" s="3" t="s">
        <v>587</v>
      </c>
      <c r="B419" s="4">
        <v>2021</v>
      </c>
      <c r="C419" s="3" t="s">
        <v>588</v>
      </c>
      <c r="D419" s="3" t="s">
        <v>383</v>
      </c>
      <c r="E419" s="4">
        <v>26</v>
      </c>
      <c r="F419" s="4">
        <v>6</v>
      </c>
      <c r="G419" s="4" t="s">
        <v>14</v>
      </c>
      <c r="H419" s="4" t="s">
        <v>14</v>
      </c>
      <c r="I419" s="5" t="s">
        <v>14</v>
      </c>
      <c r="J419" s="5" t="s">
        <v>14</v>
      </c>
      <c r="K419" s="5" t="s">
        <v>14</v>
      </c>
      <c r="L419" s="5" t="s">
        <v>14</v>
      </c>
      <c r="M419" s="5" t="str">
        <f>HYPERLINK("http://dx.doi.org/10.3390/molecules26061582","http://dx.doi.org/10.3390/molecules26061582")</f>
        <v>http://dx.doi.org/10.3390/molecules26061582</v>
      </c>
    </row>
    <row r="420" spans="1:13" ht="50" x14ac:dyDescent="0.25">
      <c r="A420" s="3" t="s">
        <v>298</v>
      </c>
      <c r="B420" s="4">
        <v>2021</v>
      </c>
      <c r="C420" s="3" t="s">
        <v>299</v>
      </c>
      <c r="D420" s="3" t="s">
        <v>139</v>
      </c>
      <c r="E420" s="4">
        <v>11</v>
      </c>
      <c r="F420" s="4">
        <v>1</v>
      </c>
      <c r="G420" s="4" t="s">
        <v>14</v>
      </c>
      <c r="H420" s="4" t="s">
        <v>14</v>
      </c>
      <c r="I420" s="5" t="s">
        <v>14</v>
      </c>
      <c r="J420" s="5" t="s">
        <v>14</v>
      </c>
      <c r="K420" s="5" t="s">
        <v>14</v>
      </c>
      <c r="L420" s="5" t="s">
        <v>14</v>
      </c>
      <c r="M420" s="5" t="str">
        <f>HYPERLINK("http://dx.doi.org/10.3390/ani11010193","http://dx.doi.org/10.3390/ani11010193")</f>
        <v>http://dx.doi.org/10.3390/ani11010193</v>
      </c>
    </row>
    <row r="421" spans="1:13" ht="37.5" x14ac:dyDescent="0.25">
      <c r="A421" s="3" t="s">
        <v>119</v>
      </c>
      <c r="B421" s="4">
        <v>2021</v>
      </c>
      <c r="C421" s="3" t="s">
        <v>932</v>
      </c>
      <c r="D421" s="3" t="s">
        <v>16</v>
      </c>
      <c r="E421" s="4">
        <v>539</v>
      </c>
      <c r="F421" s="4" t="s">
        <v>14</v>
      </c>
      <c r="G421" s="4" t="s">
        <v>14</v>
      </c>
      <c r="H421" s="4" t="s">
        <v>14</v>
      </c>
      <c r="I421" s="5" t="s">
        <v>14</v>
      </c>
      <c r="J421" s="5" t="s">
        <v>14</v>
      </c>
      <c r="K421" s="5" t="s">
        <v>14</v>
      </c>
      <c r="L421" s="5" t="s">
        <v>14</v>
      </c>
      <c r="M421" s="5" t="str">
        <f>HYPERLINK("http://dx.doi.org/10.1016/j.aquaculture.2021.736610","http://dx.doi.org/10.1016/j.aquaculture.2021.736610")</f>
        <v>http://dx.doi.org/10.1016/j.aquaculture.2021.736610</v>
      </c>
    </row>
    <row r="422" spans="1:13" ht="25" x14ac:dyDescent="0.25">
      <c r="A422" s="3" t="s">
        <v>163</v>
      </c>
      <c r="B422" s="4">
        <v>2021</v>
      </c>
      <c r="C422" s="3" t="s">
        <v>164</v>
      </c>
      <c r="D422" s="3" t="s">
        <v>16</v>
      </c>
      <c r="E422" s="4">
        <v>545</v>
      </c>
      <c r="F422" s="4" t="s">
        <v>14</v>
      </c>
      <c r="G422" s="4" t="s">
        <v>14</v>
      </c>
      <c r="H422" s="4" t="s">
        <v>14</v>
      </c>
      <c r="I422" s="5" t="s">
        <v>14</v>
      </c>
      <c r="J422" s="5" t="s">
        <v>14</v>
      </c>
      <c r="K422" s="5" t="s">
        <v>14</v>
      </c>
      <c r="L422" s="5" t="s">
        <v>14</v>
      </c>
      <c r="M422" s="5" t="str">
        <f>HYPERLINK("http://dx.doi.org/10.1016/j.aquaculture.2021.737265","http://dx.doi.org/10.1016/j.aquaculture.2021.737265")</f>
        <v>http://dx.doi.org/10.1016/j.aquaculture.2021.737265</v>
      </c>
    </row>
    <row r="423" spans="1:13" ht="50" x14ac:dyDescent="0.25">
      <c r="A423" s="3" t="s">
        <v>165</v>
      </c>
      <c r="B423" s="4">
        <v>2021</v>
      </c>
      <c r="C423" s="3" t="s">
        <v>166</v>
      </c>
      <c r="D423" s="3" t="s">
        <v>167</v>
      </c>
      <c r="E423" s="4">
        <v>8</v>
      </c>
      <c r="F423" s="4" t="s">
        <v>14</v>
      </c>
      <c r="G423" s="4" t="s">
        <v>14</v>
      </c>
      <c r="H423" s="4" t="s">
        <v>14</v>
      </c>
      <c r="I423" s="5" t="s">
        <v>14</v>
      </c>
      <c r="J423" s="5" t="s">
        <v>14</v>
      </c>
      <c r="K423" s="5" t="s">
        <v>14</v>
      </c>
      <c r="L423" s="5" t="s">
        <v>14</v>
      </c>
      <c r="M423" s="5" t="str">
        <f>HYPERLINK("http://dx.doi.org/10.3389/fmars.2021.680942","http://dx.doi.org/10.3389/fmars.2021.680942")</f>
        <v>http://dx.doi.org/10.3389/fmars.2021.680942</v>
      </c>
    </row>
    <row r="424" spans="1:13" ht="37.5" x14ac:dyDescent="0.25">
      <c r="A424" s="3" t="s">
        <v>427</v>
      </c>
      <c r="B424" s="4">
        <v>2021</v>
      </c>
      <c r="C424" s="3" t="s">
        <v>428</v>
      </c>
      <c r="D424" s="3" t="s">
        <v>139</v>
      </c>
      <c r="E424" s="4">
        <v>11</v>
      </c>
      <c r="F424" s="4">
        <v>9</v>
      </c>
      <c r="G424" s="4" t="s">
        <v>14</v>
      </c>
      <c r="H424" s="4" t="s">
        <v>14</v>
      </c>
      <c r="I424" s="5" t="s">
        <v>14</v>
      </c>
      <c r="J424" s="5" t="s">
        <v>14</v>
      </c>
      <c r="K424" s="5" t="s">
        <v>14</v>
      </c>
      <c r="L424" s="5" t="s">
        <v>14</v>
      </c>
      <c r="M424" s="5" t="str">
        <f>HYPERLINK("http://dx.doi.org/10.3390/ani11092599","http://dx.doi.org/10.3390/ani11092599")</f>
        <v>http://dx.doi.org/10.3390/ani11092599</v>
      </c>
    </row>
    <row r="425" spans="1:13" ht="50" x14ac:dyDescent="0.25">
      <c r="A425" s="3" t="s">
        <v>751</v>
      </c>
      <c r="B425" s="4">
        <v>2021</v>
      </c>
      <c r="C425" s="3" t="s">
        <v>752</v>
      </c>
      <c r="D425" s="3" t="s">
        <v>753</v>
      </c>
      <c r="E425" s="4">
        <v>12</v>
      </c>
      <c r="F425" s="4" t="s">
        <v>14</v>
      </c>
      <c r="G425" s="4" t="s">
        <v>14</v>
      </c>
      <c r="H425" s="4" t="s">
        <v>14</v>
      </c>
      <c r="I425" s="5" t="s">
        <v>14</v>
      </c>
      <c r="J425" s="5" t="s">
        <v>14</v>
      </c>
      <c r="K425" s="5" t="s">
        <v>14</v>
      </c>
      <c r="L425" s="5" t="s">
        <v>14</v>
      </c>
      <c r="M425" s="5" t="str">
        <f>HYPERLINK("http://dx.doi.org/10.3389/fimmu.2021.599530","http://dx.doi.org/10.3389/fimmu.2021.599530")</f>
        <v>http://dx.doi.org/10.3389/fimmu.2021.599530</v>
      </c>
    </row>
    <row r="426" spans="1:13" ht="37.5" x14ac:dyDescent="0.25">
      <c r="A426" s="3" t="s">
        <v>1108</v>
      </c>
      <c r="B426" s="4">
        <v>2021</v>
      </c>
      <c r="C426" s="3" t="s">
        <v>1109</v>
      </c>
      <c r="D426" s="3" t="s">
        <v>16</v>
      </c>
      <c r="E426" s="4">
        <v>533</v>
      </c>
      <c r="F426" s="4" t="s">
        <v>14</v>
      </c>
      <c r="G426" s="4" t="s">
        <v>14</v>
      </c>
      <c r="H426" s="4" t="s">
        <v>14</v>
      </c>
      <c r="I426" s="5" t="s">
        <v>14</v>
      </c>
      <c r="J426" s="5" t="s">
        <v>14</v>
      </c>
      <c r="K426" s="5" t="s">
        <v>14</v>
      </c>
      <c r="L426" s="5" t="s">
        <v>14</v>
      </c>
      <c r="M426" s="5" t="str">
        <f>HYPERLINK("http://dx.doi.org/10.1016/j.aquaculture.2020.736144","http://dx.doi.org/10.1016/j.aquaculture.2020.736144")</f>
        <v>http://dx.doi.org/10.1016/j.aquaculture.2020.736144</v>
      </c>
    </row>
    <row r="427" spans="1:13" ht="37.5" x14ac:dyDescent="0.25">
      <c r="A427" s="3" t="s">
        <v>423</v>
      </c>
      <c r="B427" s="4">
        <v>2021</v>
      </c>
      <c r="C427" s="3" t="s">
        <v>424</v>
      </c>
      <c r="D427" s="3" t="s">
        <v>139</v>
      </c>
      <c r="E427" s="4">
        <v>11</v>
      </c>
      <c r="F427" s="4">
        <v>3</v>
      </c>
      <c r="G427" s="4" t="s">
        <v>14</v>
      </c>
      <c r="H427" s="4" t="s">
        <v>14</v>
      </c>
      <c r="I427" s="5" t="s">
        <v>14</v>
      </c>
      <c r="J427" s="5" t="s">
        <v>14</v>
      </c>
      <c r="K427" s="5" t="s">
        <v>14</v>
      </c>
      <c r="L427" s="5" t="s">
        <v>14</v>
      </c>
      <c r="M427" s="5" t="str">
        <f>HYPERLINK("http://dx.doi.org/10.3390/ani11030751","http://dx.doi.org/10.3390/ani11030751")</f>
        <v>http://dx.doi.org/10.3390/ani11030751</v>
      </c>
    </row>
    <row r="428" spans="1:13" ht="50" x14ac:dyDescent="0.25">
      <c r="A428" s="3" t="s">
        <v>392</v>
      </c>
      <c r="B428" s="4">
        <v>2021</v>
      </c>
      <c r="C428" s="3" t="s">
        <v>393</v>
      </c>
      <c r="D428" s="3" t="s">
        <v>154</v>
      </c>
      <c r="E428" s="4">
        <v>11</v>
      </c>
      <c r="F428" s="4">
        <v>1</v>
      </c>
      <c r="G428" s="4" t="s">
        <v>14</v>
      </c>
      <c r="H428" s="4" t="s">
        <v>14</v>
      </c>
      <c r="I428" s="5" t="s">
        <v>14</v>
      </c>
      <c r="J428" s="5" t="s">
        <v>14</v>
      </c>
      <c r="K428" s="5" t="s">
        <v>14</v>
      </c>
      <c r="L428" s="5" t="s">
        <v>14</v>
      </c>
      <c r="M428" s="5" t="str">
        <f>HYPERLINK("http://dx.doi.org/10.1038/s41598-020-80379-x","http://dx.doi.org/10.1038/s41598-020-80379-x")</f>
        <v>http://dx.doi.org/10.1038/s41598-020-80379-x</v>
      </c>
    </row>
    <row r="429" spans="1:13" ht="50" x14ac:dyDescent="0.25">
      <c r="A429" s="3" t="s">
        <v>781</v>
      </c>
      <c r="B429" s="4">
        <v>2020</v>
      </c>
      <c r="C429" s="3" t="s">
        <v>782</v>
      </c>
      <c r="D429" s="3" t="s">
        <v>497</v>
      </c>
      <c r="E429" s="4">
        <v>51</v>
      </c>
      <c r="F429" s="4">
        <v>4</v>
      </c>
      <c r="G429" s="4" t="s">
        <v>14</v>
      </c>
      <c r="H429" s="4" t="s">
        <v>14</v>
      </c>
      <c r="I429" s="5" t="s">
        <v>14</v>
      </c>
      <c r="J429" s="5" t="s">
        <v>14</v>
      </c>
      <c r="K429" s="5">
        <v>1024</v>
      </c>
      <c r="L429" s="5">
        <v>1033</v>
      </c>
      <c r="M429" s="5" t="str">
        <f>HYPERLINK("http://dx.doi.org/10.1111/jwas.12691","http://dx.doi.org/10.1111/jwas.12691")</f>
        <v>http://dx.doi.org/10.1111/jwas.12691</v>
      </c>
    </row>
    <row r="430" spans="1:13" ht="25" x14ac:dyDescent="0.25">
      <c r="A430" s="3" t="s">
        <v>933</v>
      </c>
      <c r="B430" s="4">
        <v>2020</v>
      </c>
      <c r="C430" s="3" t="s">
        <v>934</v>
      </c>
      <c r="D430" s="3" t="s">
        <v>29</v>
      </c>
      <c r="E430" s="4">
        <v>26</v>
      </c>
      <c r="F430" s="4">
        <v>2</v>
      </c>
      <c r="G430" s="4" t="s">
        <v>14</v>
      </c>
      <c r="H430" s="4" t="s">
        <v>14</v>
      </c>
      <c r="I430" s="5" t="s">
        <v>14</v>
      </c>
      <c r="J430" s="5" t="s">
        <v>14</v>
      </c>
      <c r="K430" s="5">
        <v>444</v>
      </c>
      <c r="L430" s="5">
        <v>455</v>
      </c>
      <c r="M430" s="5" t="str">
        <f>HYPERLINK("http://dx.doi.org/10.1111/anu.13007","http://dx.doi.org/10.1111/anu.13007")</f>
        <v>http://dx.doi.org/10.1111/anu.13007</v>
      </c>
    </row>
    <row r="431" spans="1:13" ht="37.5" x14ac:dyDescent="0.25">
      <c r="A431" s="3" t="s">
        <v>402</v>
      </c>
      <c r="B431" s="4">
        <v>2020</v>
      </c>
      <c r="C431" s="3" t="s">
        <v>403</v>
      </c>
      <c r="D431" s="3" t="s">
        <v>16</v>
      </c>
      <c r="E431" s="4">
        <v>521</v>
      </c>
      <c r="F431" s="4" t="s">
        <v>14</v>
      </c>
      <c r="G431" s="4" t="s">
        <v>14</v>
      </c>
      <c r="H431" s="4" t="s">
        <v>14</v>
      </c>
      <c r="I431" s="5" t="s">
        <v>14</v>
      </c>
      <c r="J431" s="5" t="s">
        <v>14</v>
      </c>
      <c r="K431" s="5" t="s">
        <v>14</v>
      </c>
      <c r="L431" s="5" t="s">
        <v>14</v>
      </c>
      <c r="M431" s="5" t="str">
        <f>HYPERLINK("http://dx.doi.org/10.1016/j.aquaculture.2020.735085","http://dx.doi.org/10.1016/j.aquaculture.2020.735085")</f>
        <v>http://dx.doi.org/10.1016/j.aquaculture.2020.735085</v>
      </c>
    </row>
    <row r="432" spans="1:13" ht="25" x14ac:dyDescent="0.25">
      <c r="A432" s="3" t="s">
        <v>811</v>
      </c>
      <c r="B432" s="4">
        <v>2020</v>
      </c>
      <c r="C432" s="3" t="s">
        <v>812</v>
      </c>
      <c r="D432" s="3" t="s">
        <v>32</v>
      </c>
      <c r="E432" s="4">
        <v>20</v>
      </c>
      <c r="F432" s="4">
        <v>4</v>
      </c>
      <c r="G432" s="4" t="s">
        <v>14</v>
      </c>
      <c r="H432" s="4" t="s">
        <v>14</v>
      </c>
      <c r="I432" s="5" t="s">
        <v>14</v>
      </c>
      <c r="J432" s="5" t="s">
        <v>14</v>
      </c>
      <c r="K432" s="5">
        <v>1217</v>
      </c>
      <c r="L432" s="5">
        <v>1240</v>
      </c>
      <c r="M432" s="5" t="str">
        <f>HYPERLINK("http://dx.doi.org/10.2478/aoas-2020-0076","http://dx.doi.org/10.2478/aoas-2020-0076")</f>
        <v>http://dx.doi.org/10.2478/aoas-2020-0076</v>
      </c>
    </row>
    <row r="433" spans="1:13" ht="50" x14ac:dyDescent="0.25">
      <c r="A433" s="3" t="s">
        <v>775</v>
      </c>
      <c r="B433" s="4">
        <v>2020</v>
      </c>
      <c r="C433" s="3" t="s">
        <v>776</v>
      </c>
      <c r="D433" s="3" t="s">
        <v>431</v>
      </c>
      <c r="E433" s="4">
        <v>100</v>
      </c>
      <c r="F433" s="4">
        <v>3</v>
      </c>
      <c r="G433" s="4" t="s">
        <v>14</v>
      </c>
      <c r="H433" s="4" t="s">
        <v>14</v>
      </c>
      <c r="I433" s="5" t="s">
        <v>14</v>
      </c>
      <c r="J433" s="5" t="s">
        <v>14</v>
      </c>
      <c r="K433" s="5">
        <v>1038</v>
      </c>
      <c r="L433" s="5">
        <v>1047</v>
      </c>
      <c r="M433" s="5" t="str">
        <f>HYPERLINK("http://dx.doi.org/10.1002/jsfa.10108","http://dx.doi.org/10.1002/jsfa.10108")</f>
        <v>http://dx.doi.org/10.1002/jsfa.10108</v>
      </c>
    </row>
    <row r="434" spans="1:13" ht="37.5" x14ac:dyDescent="0.25">
      <c r="A434" s="3" t="s">
        <v>408</v>
      </c>
      <c r="B434" s="4">
        <v>2020</v>
      </c>
      <c r="C434" s="3" t="s">
        <v>409</v>
      </c>
      <c r="D434" s="3" t="s">
        <v>16</v>
      </c>
      <c r="E434" s="4">
        <v>529</v>
      </c>
      <c r="F434" s="4" t="s">
        <v>14</v>
      </c>
      <c r="G434" s="4" t="s">
        <v>14</v>
      </c>
      <c r="H434" s="4" t="s">
        <v>14</v>
      </c>
      <c r="I434" s="5" t="s">
        <v>14</v>
      </c>
      <c r="J434" s="5" t="s">
        <v>14</v>
      </c>
      <c r="K434" s="5" t="s">
        <v>14</v>
      </c>
      <c r="L434" s="5" t="s">
        <v>14</v>
      </c>
      <c r="M434" s="5" t="str">
        <f>HYPERLINK("http://dx.doi.org/10.1016/j.aquaculture.2020.735678","http://dx.doi.org/10.1016/j.aquaculture.2020.735678")</f>
        <v>http://dx.doi.org/10.1016/j.aquaculture.2020.735678</v>
      </c>
    </row>
    <row r="435" spans="1:13" ht="50" x14ac:dyDescent="0.25">
      <c r="A435" s="3" t="s">
        <v>400</v>
      </c>
      <c r="B435" s="4">
        <v>2020</v>
      </c>
      <c r="C435" s="3" t="s">
        <v>401</v>
      </c>
      <c r="D435" s="3" t="s">
        <v>139</v>
      </c>
      <c r="E435" s="4">
        <v>10</v>
      </c>
      <c r="F435" s="4">
        <v>1</v>
      </c>
      <c r="G435" s="4" t="s">
        <v>14</v>
      </c>
      <c r="H435" s="4" t="s">
        <v>14</v>
      </c>
      <c r="I435" s="5" t="s">
        <v>14</v>
      </c>
      <c r="J435" s="5" t="s">
        <v>14</v>
      </c>
      <c r="K435" s="5" t="s">
        <v>14</v>
      </c>
      <c r="L435" s="5" t="s">
        <v>14</v>
      </c>
      <c r="M435" s="5" t="str">
        <f>HYPERLINK("http://dx.doi.org/10.3390/ani10010155","http://dx.doi.org/10.3390/ani10010155")</f>
        <v>http://dx.doi.org/10.3390/ani10010155</v>
      </c>
    </row>
    <row r="436" spans="1:13" ht="37.5" x14ac:dyDescent="0.25">
      <c r="A436" s="3" t="s">
        <v>764</v>
      </c>
      <c r="B436" s="4">
        <v>2020</v>
      </c>
      <c r="C436" s="3" t="s">
        <v>765</v>
      </c>
      <c r="D436" s="3" t="s">
        <v>16</v>
      </c>
      <c r="E436" s="4">
        <v>515</v>
      </c>
      <c r="F436" s="4" t="s">
        <v>14</v>
      </c>
      <c r="G436" s="4" t="s">
        <v>14</v>
      </c>
      <c r="H436" s="4" t="s">
        <v>14</v>
      </c>
      <c r="I436" s="5" t="s">
        <v>14</v>
      </c>
      <c r="J436" s="5" t="s">
        <v>14</v>
      </c>
      <c r="K436" s="5" t="s">
        <v>14</v>
      </c>
      <c r="L436" s="5" t="s">
        <v>14</v>
      </c>
      <c r="M436" s="5" t="str">
        <f>HYPERLINK("http://dx.doi.org/10.1016/j.aquaculture.2019.734539","http://dx.doi.org/10.1016/j.aquaculture.2019.734539")</f>
        <v>http://dx.doi.org/10.1016/j.aquaculture.2019.734539</v>
      </c>
    </row>
    <row r="437" spans="1:13" s="21" customFormat="1" ht="13" x14ac:dyDescent="0.3">
      <c r="A437" s="17"/>
      <c r="B437" s="18"/>
      <c r="C437" s="19" t="s">
        <v>1139</v>
      </c>
      <c r="D437" s="17"/>
      <c r="E437" s="18"/>
      <c r="F437" s="18"/>
      <c r="G437" s="18"/>
      <c r="H437" s="18"/>
      <c r="I437" s="20"/>
      <c r="J437" s="20"/>
      <c r="K437" s="20"/>
      <c r="L437" s="20"/>
      <c r="M437" s="20"/>
    </row>
    <row r="438" spans="1:13" ht="37.5" x14ac:dyDescent="0.25">
      <c r="A438" s="3" t="s">
        <v>979</v>
      </c>
      <c r="B438" s="4">
        <v>2020</v>
      </c>
      <c r="C438" s="3" t="s">
        <v>980</v>
      </c>
      <c r="D438" s="3" t="s">
        <v>862</v>
      </c>
      <c r="E438" s="4">
        <v>4</v>
      </c>
      <c r="F438" s="4" t="s">
        <v>14</v>
      </c>
      <c r="G438" s="4" t="s">
        <v>14</v>
      </c>
      <c r="H438" s="4" t="s">
        <v>14</v>
      </c>
      <c r="I438" s="5" t="s">
        <v>14</v>
      </c>
      <c r="J438" s="5" t="s">
        <v>14</v>
      </c>
      <c r="K438" s="5" t="s">
        <v>14</v>
      </c>
      <c r="L438" s="5" t="s">
        <v>14</v>
      </c>
      <c r="M438" s="5" t="str">
        <f>HYPERLINK("http://dx.doi.org/10.3389/fsufs.2020.00005","http://dx.doi.org/10.3389/fsufs.2020.00005")</f>
        <v>http://dx.doi.org/10.3389/fsufs.2020.00005</v>
      </c>
    </row>
    <row r="439" spans="1:13" s="11" customFormat="1" ht="13" x14ac:dyDescent="0.3">
      <c r="A439" s="7"/>
      <c r="B439" s="8"/>
      <c r="C439" s="9" t="s">
        <v>1141</v>
      </c>
      <c r="D439" s="7"/>
      <c r="E439" s="8"/>
      <c r="F439" s="8"/>
      <c r="G439" s="8"/>
      <c r="H439" s="8"/>
      <c r="I439" s="10"/>
      <c r="J439" s="10"/>
      <c r="K439" s="10"/>
      <c r="L439" s="10"/>
      <c r="M439" s="10"/>
    </row>
    <row r="440" spans="1:13" ht="50" x14ac:dyDescent="0.25">
      <c r="A440" s="3" t="s">
        <v>372</v>
      </c>
      <c r="B440" s="4">
        <v>2020</v>
      </c>
      <c r="C440" s="3" t="s">
        <v>373</v>
      </c>
      <c r="D440" s="3" t="s">
        <v>139</v>
      </c>
      <c r="E440" s="4">
        <v>10</v>
      </c>
      <c r="F440" s="4">
        <v>2</v>
      </c>
      <c r="G440" s="4" t="s">
        <v>14</v>
      </c>
      <c r="H440" s="4" t="s">
        <v>14</v>
      </c>
      <c r="I440" s="5" t="s">
        <v>14</v>
      </c>
      <c r="J440" s="5" t="s">
        <v>14</v>
      </c>
      <c r="K440" s="5" t="s">
        <v>14</v>
      </c>
      <c r="L440" s="5" t="s">
        <v>14</v>
      </c>
      <c r="M440" s="5" t="str">
        <f>HYPERLINK("http://dx.doi.org/10.3390/ani10020229","http://dx.doi.org/10.3390/ani10020229")</f>
        <v>http://dx.doi.org/10.3390/ani10020229</v>
      </c>
    </row>
    <row r="441" spans="1:13" ht="50" x14ac:dyDescent="0.25">
      <c r="A441" s="3" t="s">
        <v>150</v>
      </c>
      <c r="B441" s="4">
        <v>2020</v>
      </c>
      <c r="C441" s="3" t="s">
        <v>151</v>
      </c>
      <c r="D441" s="3" t="s">
        <v>16</v>
      </c>
      <c r="E441" s="4">
        <v>529</v>
      </c>
      <c r="F441" s="4" t="s">
        <v>14</v>
      </c>
      <c r="G441" s="4" t="s">
        <v>14</v>
      </c>
      <c r="H441" s="4" t="s">
        <v>14</v>
      </c>
      <c r="I441" s="5" t="s">
        <v>14</v>
      </c>
      <c r="J441" s="5" t="s">
        <v>14</v>
      </c>
      <c r="K441" s="5" t="s">
        <v>14</v>
      </c>
      <c r="L441" s="5" t="s">
        <v>14</v>
      </c>
      <c r="M441" s="5" t="str">
        <f>HYPERLINK("http://dx.doi.org/10.1016/j.aquaculture.2020.735731","http://dx.doi.org/10.1016/j.aquaculture.2020.735731")</f>
        <v>http://dx.doi.org/10.1016/j.aquaculture.2020.735731</v>
      </c>
    </row>
    <row r="442" spans="1:13" ht="25" x14ac:dyDescent="0.25">
      <c r="A442" s="3" t="s">
        <v>906</v>
      </c>
      <c r="B442" s="4">
        <v>2020</v>
      </c>
      <c r="C442" s="3" t="s">
        <v>907</v>
      </c>
      <c r="D442" s="3" t="s">
        <v>908</v>
      </c>
      <c r="E442" s="4">
        <v>23</v>
      </c>
      <c r="F442" s="4" t="s">
        <v>14</v>
      </c>
      <c r="G442" s="4" t="s">
        <v>14</v>
      </c>
      <c r="H442" s="4" t="s">
        <v>14</v>
      </c>
      <c r="I442" s="5" t="s">
        <v>14</v>
      </c>
      <c r="J442" s="5" t="s">
        <v>14</v>
      </c>
      <c r="K442" s="5">
        <v>67</v>
      </c>
      <c r="L442" s="5">
        <v>79</v>
      </c>
      <c r="M442" s="5" t="str">
        <f>HYPERLINK("http://dx.doi.org/10.1016/j.cogsc.2020.03.003","http://dx.doi.org/10.1016/j.cogsc.2020.03.003")</f>
        <v>http://dx.doi.org/10.1016/j.cogsc.2020.03.003</v>
      </c>
    </row>
    <row r="443" spans="1:13" ht="50" x14ac:dyDescent="0.25">
      <c r="A443" s="3" t="s">
        <v>911</v>
      </c>
      <c r="B443" s="4">
        <v>2020</v>
      </c>
      <c r="C443" s="3" t="s">
        <v>912</v>
      </c>
      <c r="D443" s="3" t="s">
        <v>16</v>
      </c>
      <c r="E443" s="4">
        <v>516</v>
      </c>
      <c r="F443" s="4" t="s">
        <v>14</v>
      </c>
      <c r="G443" s="4" t="s">
        <v>14</v>
      </c>
      <c r="H443" s="4" t="s">
        <v>14</v>
      </c>
      <c r="I443" s="5" t="s">
        <v>14</v>
      </c>
      <c r="J443" s="5" t="s">
        <v>14</v>
      </c>
      <c r="K443" s="5" t="s">
        <v>14</v>
      </c>
      <c r="L443" s="5" t="s">
        <v>14</v>
      </c>
      <c r="M443" s="5" t="str">
        <f>HYPERLINK("http://dx.doi.org/10.1016/j.aquaculture.2019.734613","http://dx.doi.org/10.1016/j.aquaculture.2019.734613")</f>
        <v>http://dx.doi.org/10.1016/j.aquaculture.2019.734613</v>
      </c>
    </row>
    <row r="444" spans="1:13" ht="62.5" x14ac:dyDescent="0.25">
      <c r="A444" s="3" t="s">
        <v>432</v>
      </c>
      <c r="B444" s="4">
        <v>2020</v>
      </c>
      <c r="C444" s="3" t="s">
        <v>433</v>
      </c>
      <c r="D444" s="3" t="s">
        <v>32</v>
      </c>
      <c r="E444" s="4">
        <v>20</v>
      </c>
      <c r="F444" s="4">
        <v>2</v>
      </c>
      <c r="G444" s="4" t="s">
        <v>14</v>
      </c>
      <c r="H444" s="4" t="s">
        <v>14</v>
      </c>
      <c r="I444" s="5" t="s">
        <v>14</v>
      </c>
      <c r="J444" s="5" t="s">
        <v>14</v>
      </c>
      <c r="K444" s="5">
        <v>579</v>
      </c>
      <c r="L444" s="5">
        <v>598</v>
      </c>
      <c r="M444" s="5" t="str">
        <f>HYPERLINK("http://dx.doi.org/10.2478/aoas-2020-0002","http://dx.doi.org/10.2478/aoas-2020-0002")</f>
        <v>http://dx.doi.org/10.2478/aoas-2020-0002</v>
      </c>
    </row>
    <row r="445" spans="1:13" ht="37.5" x14ac:dyDescent="0.25">
      <c r="A445" s="3" t="s">
        <v>1116</v>
      </c>
      <c r="B445" s="4">
        <v>2020</v>
      </c>
      <c r="C445" s="3" t="s">
        <v>1117</v>
      </c>
      <c r="D445" s="3" t="s">
        <v>1118</v>
      </c>
      <c r="E445" s="4">
        <v>10</v>
      </c>
      <c r="F445" s="4">
        <v>5</v>
      </c>
      <c r="G445" s="4" t="s">
        <v>14</v>
      </c>
      <c r="H445" s="4" t="s">
        <v>14</v>
      </c>
      <c r="I445" s="5" t="s">
        <v>14</v>
      </c>
      <c r="J445" s="5" t="s">
        <v>14</v>
      </c>
      <c r="K445" s="5" t="s">
        <v>1119</v>
      </c>
      <c r="L445" s="5" t="s">
        <v>1120</v>
      </c>
      <c r="M445" s="5" t="str">
        <f>HYPERLINK("http://dx.doi.org/10.22376/ijpbs/lpr.2020.10.5.L113-120","http://dx.doi.org/10.22376/ijpbs/lpr.2020.10.5.L113-120")</f>
        <v>http://dx.doi.org/10.22376/ijpbs/lpr.2020.10.5.L113-120</v>
      </c>
    </row>
    <row r="446" spans="1:13" ht="37.5" x14ac:dyDescent="0.25">
      <c r="A446" s="3" t="s">
        <v>1076</v>
      </c>
      <c r="B446" s="4">
        <v>2020</v>
      </c>
      <c r="C446" s="3" t="s">
        <v>1077</v>
      </c>
      <c r="D446" s="3" t="s">
        <v>1078</v>
      </c>
      <c r="E446" s="4">
        <v>62</v>
      </c>
      <c r="F446" s="4" t="s">
        <v>14</v>
      </c>
      <c r="G446" s="4" t="s">
        <v>14</v>
      </c>
      <c r="H446" s="4" t="s">
        <v>14</v>
      </c>
      <c r="I446" s="5" t="s">
        <v>14</v>
      </c>
      <c r="J446" s="5" t="s">
        <v>14</v>
      </c>
      <c r="K446" s="5" t="s">
        <v>14</v>
      </c>
      <c r="L446" s="5" t="s">
        <v>14</v>
      </c>
      <c r="M446" s="5" t="str">
        <f>HYPERLINK("http://dx.doi.org/10.1016/j.gloenvcha.2019.05.010","http://dx.doi.org/10.1016/j.gloenvcha.2019.05.010")</f>
        <v>http://dx.doi.org/10.1016/j.gloenvcha.2019.05.010</v>
      </c>
    </row>
    <row r="447" spans="1:13" ht="37.5" x14ac:dyDescent="0.25">
      <c r="A447" s="3" t="s">
        <v>368</v>
      </c>
      <c r="B447" s="4">
        <v>2020</v>
      </c>
      <c r="C447" s="3" t="s">
        <v>369</v>
      </c>
      <c r="D447" s="3" t="s">
        <v>16</v>
      </c>
      <c r="E447" s="4">
        <v>520</v>
      </c>
      <c r="F447" s="4" t="s">
        <v>14</v>
      </c>
      <c r="G447" s="4" t="s">
        <v>14</v>
      </c>
      <c r="H447" s="4" t="s">
        <v>14</v>
      </c>
      <c r="I447" s="5" t="s">
        <v>14</v>
      </c>
      <c r="J447" s="5" t="s">
        <v>14</v>
      </c>
      <c r="K447" s="5" t="s">
        <v>14</v>
      </c>
      <c r="L447" s="5" t="s">
        <v>14</v>
      </c>
      <c r="M447" s="5" t="str">
        <f>HYPERLINK("http://dx.doi.org/10.1016/j.aquaculture.2020.734967","http://dx.doi.org/10.1016/j.aquaculture.2020.734967")</f>
        <v>http://dx.doi.org/10.1016/j.aquaculture.2020.734967</v>
      </c>
    </row>
    <row r="448" spans="1:13" ht="37.5" x14ac:dyDescent="0.25">
      <c r="A448" s="3" t="s">
        <v>783</v>
      </c>
      <c r="B448" s="4">
        <v>2020</v>
      </c>
      <c r="C448" s="3" t="s">
        <v>784</v>
      </c>
      <c r="D448" s="3" t="s">
        <v>41</v>
      </c>
      <c r="E448" s="4">
        <v>18</v>
      </c>
      <c r="F448" s="4" t="s">
        <v>14</v>
      </c>
      <c r="G448" s="4" t="s">
        <v>14</v>
      </c>
      <c r="H448" s="4" t="s">
        <v>14</v>
      </c>
      <c r="I448" s="5" t="s">
        <v>14</v>
      </c>
      <c r="J448" s="5" t="s">
        <v>14</v>
      </c>
      <c r="K448" s="5" t="s">
        <v>14</v>
      </c>
      <c r="L448" s="5" t="s">
        <v>14</v>
      </c>
      <c r="M448" s="5" t="str">
        <f>HYPERLINK("http://dx.doi.org/10.1016/j.aqrep.2020.100520","http://dx.doi.org/10.1016/j.aqrep.2020.100520")</f>
        <v>http://dx.doi.org/10.1016/j.aqrep.2020.100520</v>
      </c>
    </row>
    <row r="449" spans="1:13" ht="50" x14ac:dyDescent="0.25">
      <c r="A449" s="3" t="s">
        <v>217</v>
      </c>
      <c r="B449" s="4">
        <v>2020</v>
      </c>
      <c r="C449" s="3" t="s">
        <v>218</v>
      </c>
      <c r="D449" s="3" t="s">
        <v>16</v>
      </c>
      <c r="E449" s="4">
        <v>528</v>
      </c>
      <c r="F449" s="4" t="s">
        <v>14</v>
      </c>
      <c r="G449" s="4" t="s">
        <v>14</v>
      </c>
      <c r="H449" s="4" t="s">
        <v>14</v>
      </c>
      <c r="I449" s="5" t="s">
        <v>14</v>
      </c>
      <c r="J449" s="5" t="s">
        <v>14</v>
      </c>
      <c r="K449" s="5" t="s">
        <v>14</v>
      </c>
      <c r="L449" s="5" t="s">
        <v>14</v>
      </c>
      <c r="M449" s="5" t="str">
        <f>HYPERLINK("http://dx.doi.org/10.1016/j.aquaculture.2020.735511","http://dx.doi.org/10.1016/j.aquaculture.2020.735511")</f>
        <v>http://dx.doi.org/10.1016/j.aquaculture.2020.735511</v>
      </c>
    </row>
    <row r="450" spans="1:13" ht="37.5" x14ac:dyDescent="0.25">
      <c r="A450" s="3" t="s">
        <v>190</v>
      </c>
      <c r="B450" s="4">
        <v>2020</v>
      </c>
      <c r="C450" s="3" t="s">
        <v>191</v>
      </c>
      <c r="D450" s="3" t="s">
        <v>38</v>
      </c>
      <c r="E450" s="4">
        <v>51</v>
      </c>
      <c r="F450" s="4">
        <v>9</v>
      </c>
      <c r="G450" s="4" t="s">
        <v>14</v>
      </c>
      <c r="H450" s="4" t="s">
        <v>14</v>
      </c>
      <c r="I450" s="5" t="s">
        <v>14</v>
      </c>
      <c r="J450" s="5" t="s">
        <v>14</v>
      </c>
      <c r="K450" s="5">
        <v>3551</v>
      </c>
      <c r="L450" s="5">
        <v>3562</v>
      </c>
      <c r="M450" s="5" t="str">
        <f>HYPERLINK("http://dx.doi.org/10.1111/are.14692","http://dx.doi.org/10.1111/are.14692")</f>
        <v>http://dx.doi.org/10.1111/are.14692</v>
      </c>
    </row>
    <row r="451" spans="1:13" ht="50" x14ac:dyDescent="0.25">
      <c r="A451" s="3" t="s">
        <v>807</v>
      </c>
      <c r="B451" s="4">
        <v>2020</v>
      </c>
      <c r="C451" s="3" t="s">
        <v>808</v>
      </c>
      <c r="D451" s="3" t="s">
        <v>139</v>
      </c>
      <c r="E451" s="4">
        <v>10</v>
      </c>
      <c r="F451" s="4">
        <v>6</v>
      </c>
      <c r="G451" s="4" t="s">
        <v>14</v>
      </c>
      <c r="H451" s="4" t="s">
        <v>14</v>
      </c>
      <c r="I451" s="5" t="s">
        <v>14</v>
      </c>
      <c r="J451" s="5" t="s">
        <v>14</v>
      </c>
      <c r="K451" s="5" t="s">
        <v>14</v>
      </c>
      <c r="L451" s="5" t="s">
        <v>14</v>
      </c>
      <c r="M451" s="5" t="str">
        <f>HYPERLINK("http://dx.doi.org/10.3390/ani10061031","http://dx.doi.org/10.3390/ani10061031")</f>
        <v>http://dx.doi.org/10.3390/ani10061031</v>
      </c>
    </row>
    <row r="452" spans="1:13" ht="25" x14ac:dyDescent="0.25">
      <c r="A452" s="3" t="s">
        <v>1091</v>
      </c>
      <c r="B452" s="4">
        <v>2020</v>
      </c>
      <c r="C452" s="3" t="s">
        <v>1092</v>
      </c>
      <c r="D452" s="3" t="s">
        <v>139</v>
      </c>
      <c r="E452" s="4">
        <v>10</v>
      </c>
      <c r="F452" s="4">
        <v>6</v>
      </c>
      <c r="G452" s="4" t="s">
        <v>14</v>
      </c>
      <c r="H452" s="4" t="s">
        <v>14</v>
      </c>
      <c r="I452" s="5" t="s">
        <v>14</v>
      </c>
      <c r="J452" s="5" t="s">
        <v>14</v>
      </c>
      <c r="K452" s="5" t="s">
        <v>14</v>
      </c>
      <c r="L452" s="5" t="s">
        <v>14</v>
      </c>
      <c r="M452" s="5" t="str">
        <f>HYPERLINK("http://dx.doi.org/10.3390/ani10060941","http://dx.doi.org/10.3390/ani10060941")</f>
        <v>http://dx.doi.org/10.3390/ani10060941</v>
      </c>
    </row>
    <row r="453" spans="1:13" ht="25" x14ac:dyDescent="0.25">
      <c r="A453" s="3" t="s">
        <v>420</v>
      </c>
      <c r="B453" s="4">
        <v>2020</v>
      </c>
      <c r="C453" s="3" t="s">
        <v>421</v>
      </c>
      <c r="D453" s="3" t="s">
        <v>422</v>
      </c>
      <c r="E453" s="4">
        <v>12</v>
      </c>
      <c r="F453" s="4">
        <v>2</v>
      </c>
      <c r="G453" s="4" t="s">
        <v>14</v>
      </c>
      <c r="H453" s="4" t="s">
        <v>14</v>
      </c>
      <c r="I453" s="5" t="s">
        <v>14</v>
      </c>
      <c r="J453" s="5" t="s">
        <v>14</v>
      </c>
      <c r="K453" s="5">
        <v>100</v>
      </c>
      <c r="L453" s="5">
        <v>115</v>
      </c>
      <c r="M453" s="5" t="str">
        <f>HYPERLINK("http://dx.doi.org/10.22034/IAR(20).2020.1897402.1033","http://dx.doi.org/10.22034/IAR(20).2020.1897402.1033")</f>
        <v>http://dx.doi.org/10.22034/IAR(20).2020.1897402.1033</v>
      </c>
    </row>
    <row r="454" spans="1:13" ht="25" x14ac:dyDescent="0.25">
      <c r="A454" s="3" t="s">
        <v>597</v>
      </c>
      <c r="B454" s="4">
        <v>2020</v>
      </c>
      <c r="C454" s="3" t="s">
        <v>598</v>
      </c>
      <c r="D454" s="3" t="s">
        <v>97</v>
      </c>
      <c r="E454" s="4">
        <v>67</v>
      </c>
      <c r="F454" s="4">
        <v>4</v>
      </c>
      <c r="G454" s="4" t="s">
        <v>14</v>
      </c>
      <c r="H454" s="4" t="s">
        <v>14</v>
      </c>
      <c r="I454" s="5" t="s">
        <v>14</v>
      </c>
      <c r="J454" s="5" t="s">
        <v>14</v>
      </c>
      <c r="K454" s="5">
        <v>160</v>
      </c>
      <c r="L454" s="5">
        <v>170</v>
      </c>
      <c r="M454" s="5" t="str">
        <f>HYPERLINK("http://dx.doi.org/10.21077/ijf.2020.67.4.100172-20","http://dx.doi.org/10.21077/ijf.2020.67.4.100172-20")</f>
        <v>http://dx.doi.org/10.21077/ijf.2020.67.4.100172-20</v>
      </c>
    </row>
    <row r="455" spans="1:13" ht="37.5" x14ac:dyDescent="0.25">
      <c r="A455" s="3" t="s">
        <v>938</v>
      </c>
      <c r="B455" s="4">
        <v>2020</v>
      </c>
      <c r="C455" s="3" t="s">
        <v>939</v>
      </c>
      <c r="D455" s="3" t="s">
        <v>940</v>
      </c>
      <c r="E455" s="4">
        <v>65</v>
      </c>
      <c r="F455" s="4">
        <v>6</v>
      </c>
      <c r="G455" s="4" t="s">
        <v>14</v>
      </c>
      <c r="H455" s="4" t="s">
        <v>14</v>
      </c>
      <c r="I455" s="5" t="s">
        <v>14</v>
      </c>
      <c r="J455" s="5" t="s">
        <v>14</v>
      </c>
      <c r="K455" s="5">
        <v>213</v>
      </c>
      <c r="L455" s="5">
        <v>223</v>
      </c>
      <c r="M455" s="5" t="str">
        <f>HYPERLINK("http://dx.doi.org/10.17221/60/2020-CJAS","http://dx.doi.org/10.17221/60/2020-CJAS")</f>
        <v>http://dx.doi.org/10.17221/60/2020-CJAS</v>
      </c>
    </row>
    <row r="456" spans="1:13" ht="37.5" x14ac:dyDescent="0.25">
      <c r="A456" s="3" t="s">
        <v>1056</v>
      </c>
      <c r="B456" s="4">
        <v>2020</v>
      </c>
      <c r="C456" s="3" t="s">
        <v>1057</v>
      </c>
      <c r="D456" s="3" t="s">
        <v>136</v>
      </c>
      <c r="E456" s="4">
        <v>8</v>
      </c>
      <c r="F456" s="4">
        <v>9</v>
      </c>
      <c r="G456" s="4" t="s">
        <v>14</v>
      </c>
      <c r="H456" s="4" t="s">
        <v>14</v>
      </c>
      <c r="I456" s="5" t="s">
        <v>14</v>
      </c>
      <c r="J456" s="5" t="s">
        <v>14</v>
      </c>
      <c r="K456" s="5" t="s">
        <v>14</v>
      </c>
      <c r="L456" s="5" t="s">
        <v>14</v>
      </c>
      <c r="M456" s="5" t="str">
        <f>HYPERLINK("http://dx.doi.org/10.3390/microorganisms8091346","http://dx.doi.org/10.3390/microorganisms8091346")</f>
        <v>http://dx.doi.org/10.3390/microorganisms8091346</v>
      </c>
    </row>
    <row r="457" spans="1:13" ht="25" x14ac:dyDescent="0.25">
      <c r="A457" s="3" t="s">
        <v>1103</v>
      </c>
      <c r="B457" s="4">
        <v>2020</v>
      </c>
      <c r="C457" s="3" t="s">
        <v>1104</v>
      </c>
      <c r="D457" s="3" t="s">
        <v>1105</v>
      </c>
      <c r="E457" s="4">
        <v>287</v>
      </c>
      <c r="F457" s="4">
        <v>1926</v>
      </c>
      <c r="G457" s="4" t="s">
        <v>14</v>
      </c>
      <c r="H457" s="4" t="s">
        <v>14</v>
      </c>
      <c r="I457" s="5" t="s">
        <v>14</v>
      </c>
      <c r="J457" s="5" t="s">
        <v>14</v>
      </c>
      <c r="K457" s="5" t="s">
        <v>14</v>
      </c>
      <c r="L457" s="5" t="s">
        <v>14</v>
      </c>
      <c r="M457" s="5" t="str">
        <f>HYPERLINK("http://dx.doi.org/10.1098/rspb.2020.0184","http://dx.doi.org/10.1098/rspb.2020.0184")</f>
        <v>http://dx.doi.org/10.1098/rspb.2020.0184</v>
      </c>
    </row>
    <row r="458" spans="1:13" ht="37.5" x14ac:dyDescent="0.25">
      <c r="A458" s="3" t="s">
        <v>837</v>
      </c>
      <c r="B458" s="4">
        <v>2020</v>
      </c>
      <c r="C458" s="3" t="s">
        <v>838</v>
      </c>
      <c r="D458" s="3" t="s">
        <v>139</v>
      </c>
      <c r="E458" s="4">
        <v>10</v>
      </c>
      <c r="F458" s="4">
        <v>11</v>
      </c>
      <c r="G458" s="4" t="s">
        <v>14</v>
      </c>
      <c r="H458" s="4" t="s">
        <v>14</v>
      </c>
      <c r="I458" s="5" t="s">
        <v>14</v>
      </c>
      <c r="J458" s="5" t="s">
        <v>14</v>
      </c>
      <c r="K458" s="5" t="s">
        <v>14</v>
      </c>
      <c r="L458" s="5" t="s">
        <v>14</v>
      </c>
      <c r="M458" s="5" t="str">
        <f>HYPERLINK("http://dx.doi.org/10.3390/ani10112138","http://dx.doi.org/10.3390/ani10112138")</f>
        <v>http://dx.doi.org/10.3390/ani10112138</v>
      </c>
    </row>
    <row r="459" spans="1:13" ht="37.5" x14ac:dyDescent="0.25">
      <c r="A459" s="3" t="s">
        <v>451</v>
      </c>
      <c r="B459" s="4">
        <v>2020</v>
      </c>
      <c r="C459" s="3" t="s">
        <v>452</v>
      </c>
      <c r="D459" s="3" t="s">
        <v>453</v>
      </c>
      <c r="E459" s="4">
        <v>17</v>
      </c>
      <c r="F459" s="4">
        <v>5</v>
      </c>
      <c r="G459" s="4" t="s">
        <v>14</v>
      </c>
      <c r="H459" s="4" t="s">
        <v>14</v>
      </c>
      <c r="I459" s="5" t="s">
        <v>14</v>
      </c>
      <c r="J459" s="5" t="s">
        <v>14</v>
      </c>
      <c r="K459" s="5">
        <v>287</v>
      </c>
      <c r="L459" s="5">
        <v>304</v>
      </c>
      <c r="M459" s="5" t="str">
        <f>HYPERLINK("http://dx.doi.org/10.1089/zeb.2020.1891","http://dx.doi.org/10.1089/zeb.2020.1891")</f>
        <v>http://dx.doi.org/10.1089/zeb.2020.1891</v>
      </c>
    </row>
    <row r="460" spans="1:13" ht="62.5" x14ac:dyDescent="0.25">
      <c r="A460" s="3" t="s">
        <v>377</v>
      </c>
      <c r="B460" s="4">
        <v>2020</v>
      </c>
      <c r="C460" s="3" t="s">
        <v>378</v>
      </c>
      <c r="D460" s="3" t="s">
        <v>139</v>
      </c>
      <c r="E460" s="4">
        <v>10</v>
      </c>
      <c r="F460" s="4">
        <v>11</v>
      </c>
      <c r="G460" s="4" t="s">
        <v>14</v>
      </c>
      <c r="H460" s="4" t="s">
        <v>14</v>
      </c>
      <c r="I460" s="5" t="s">
        <v>14</v>
      </c>
      <c r="J460" s="5" t="s">
        <v>14</v>
      </c>
      <c r="K460" s="5" t="s">
        <v>14</v>
      </c>
      <c r="L460" s="5" t="s">
        <v>14</v>
      </c>
      <c r="M460" s="5" t="str">
        <f>HYPERLINK("http://dx.doi.org/10.3390/ani10112119","http://dx.doi.org/10.3390/ani10112119")</f>
        <v>http://dx.doi.org/10.3390/ani10112119</v>
      </c>
    </row>
    <row r="461" spans="1:13" ht="25" x14ac:dyDescent="0.25">
      <c r="A461" s="3" t="s">
        <v>159</v>
      </c>
      <c r="B461" s="4">
        <v>2020</v>
      </c>
      <c r="C461" s="3" t="s">
        <v>160</v>
      </c>
      <c r="D461" s="3" t="s">
        <v>19</v>
      </c>
      <c r="E461" s="4">
        <v>5</v>
      </c>
      <c r="F461" s="4">
        <v>2</v>
      </c>
      <c r="G461" s="4" t="s">
        <v>14</v>
      </c>
      <c r="H461" s="4" t="s">
        <v>14</v>
      </c>
      <c r="I461" s="5" t="s">
        <v>14</v>
      </c>
      <c r="J461" s="5" t="s">
        <v>14</v>
      </c>
      <c r="K461" s="5" t="s">
        <v>14</v>
      </c>
      <c r="L461" s="5" t="s">
        <v>14</v>
      </c>
      <c r="M461" s="5" t="str">
        <f>HYPERLINK("http://dx.doi.org/10.3390/fishes5020016","http://dx.doi.org/10.3390/fishes5020016")</f>
        <v>http://dx.doi.org/10.3390/fishes5020016</v>
      </c>
    </row>
    <row r="462" spans="1:13" ht="37.5" x14ac:dyDescent="0.25">
      <c r="A462" s="3" t="s">
        <v>436</v>
      </c>
      <c r="B462" s="4">
        <v>2020</v>
      </c>
      <c r="C462" s="3" t="s">
        <v>437</v>
      </c>
      <c r="D462" s="3" t="s">
        <v>438</v>
      </c>
      <c r="E462" s="4">
        <v>10</v>
      </c>
      <c r="F462" s="4">
        <v>3</v>
      </c>
      <c r="G462" s="4" t="s">
        <v>14</v>
      </c>
      <c r="H462" s="4" t="s">
        <v>14</v>
      </c>
      <c r="I462" s="5" t="s">
        <v>14</v>
      </c>
      <c r="J462" s="5" t="s">
        <v>14</v>
      </c>
      <c r="K462" s="5" t="s">
        <v>14</v>
      </c>
      <c r="L462" s="5" t="s">
        <v>14</v>
      </c>
      <c r="M462" s="5" t="str">
        <f>HYPERLINK("http://dx.doi.org/10.3390/metabo10030083","http://dx.doi.org/10.3390/metabo10030083")</f>
        <v>http://dx.doi.org/10.3390/metabo10030083</v>
      </c>
    </row>
    <row r="463" spans="1:13" ht="25" x14ac:dyDescent="0.25">
      <c r="A463" s="3" t="s">
        <v>557</v>
      </c>
      <c r="B463" s="4">
        <v>2020</v>
      </c>
      <c r="C463" s="3" t="s">
        <v>558</v>
      </c>
      <c r="D463" s="3" t="s">
        <v>75</v>
      </c>
      <c r="E463" s="4">
        <v>12</v>
      </c>
      <c r="F463" s="4">
        <v>1</v>
      </c>
      <c r="G463" s="4" t="s">
        <v>14</v>
      </c>
      <c r="H463" s="4" t="s">
        <v>14</v>
      </c>
      <c r="I463" s="5" t="s">
        <v>14</v>
      </c>
      <c r="J463" s="5" t="s">
        <v>14</v>
      </c>
      <c r="K463" s="5">
        <v>186</v>
      </c>
      <c r="L463" s="5">
        <v>203</v>
      </c>
      <c r="M463" s="5" t="str">
        <f>HYPERLINK("http://dx.doi.org/10.1111/raq.12312","http://dx.doi.org/10.1111/raq.12312")</f>
        <v>http://dx.doi.org/10.1111/raq.12312</v>
      </c>
    </row>
    <row r="464" spans="1:13" ht="25" x14ac:dyDescent="0.25">
      <c r="A464" s="3" t="s">
        <v>398</v>
      </c>
      <c r="B464" s="4">
        <v>2020</v>
      </c>
      <c r="C464" s="3" t="s">
        <v>399</v>
      </c>
      <c r="D464" s="3" t="s">
        <v>139</v>
      </c>
      <c r="E464" s="4">
        <v>10</v>
      </c>
      <c r="F464" s="4">
        <v>10</v>
      </c>
      <c r="G464" s="4" t="s">
        <v>14</v>
      </c>
      <c r="H464" s="4" t="s">
        <v>14</v>
      </c>
      <c r="I464" s="5" t="s">
        <v>14</v>
      </c>
      <c r="J464" s="5" t="s">
        <v>14</v>
      </c>
      <c r="K464" s="5" t="s">
        <v>14</v>
      </c>
      <c r="L464" s="5" t="s">
        <v>14</v>
      </c>
      <c r="M464" s="5" t="str">
        <f>HYPERLINK("http://dx.doi.org/10.3390/ani10101876","http://dx.doi.org/10.3390/ani10101876")</f>
        <v>http://dx.doi.org/10.3390/ani10101876</v>
      </c>
    </row>
    <row r="465" spans="1:13" s="21" customFormat="1" ht="13" x14ac:dyDescent="0.3">
      <c r="A465" s="17"/>
      <c r="B465" s="18"/>
      <c r="C465" s="19" t="s">
        <v>1139</v>
      </c>
      <c r="D465" s="17"/>
      <c r="E465" s="18"/>
      <c r="F465" s="18"/>
      <c r="G465" s="18"/>
      <c r="H465" s="18"/>
      <c r="I465" s="20"/>
      <c r="J465" s="20"/>
      <c r="K465" s="20"/>
      <c r="L465" s="20"/>
      <c r="M465" s="20"/>
    </row>
    <row r="466" spans="1:13" ht="37.5" x14ac:dyDescent="0.25">
      <c r="A466" s="3" t="s">
        <v>885</v>
      </c>
      <c r="B466" s="4">
        <v>2020</v>
      </c>
      <c r="C466" s="3" t="s">
        <v>886</v>
      </c>
      <c r="D466" s="3" t="s">
        <v>82</v>
      </c>
      <c r="E466" s="4">
        <v>117</v>
      </c>
      <c r="F466" s="4" t="s">
        <v>14</v>
      </c>
      <c r="G466" s="4" t="s">
        <v>14</v>
      </c>
      <c r="H466" s="4" t="s">
        <v>14</v>
      </c>
      <c r="I466" s="5" t="s">
        <v>14</v>
      </c>
      <c r="J466" s="5" t="s">
        <v>14</v>
      </c>
      <c r="K466" s="5">
        <v>58</v>
      </c>
      <c r="L466" s="5">
        <v>80</v>
      </c>
      <c r="M466" s="5" t="str">
        <f>HYPERLINK("http://dx.doi.org/10.1016/j.wasman.2020.07.050","http://dx.doi.org/10.1016/j.wasman.2020.07.050")</f>
        <v>http://dx.doi.org/10.1016/j.wasman.2020.07.050</v>
      </c>
    </row>
    <row r="467" spans="1:13" s="16" customFormat="1" ht="13" x14ac:dyDescent="0.3">
      <c r="A467" s="12"/>
      <c r="B467" s="13"/>
      <c r="C467" s="14" t="s">
        <v>1138</v>
      </c>
      <c r="D467" s="12"/>
      <c r="E467" s="13"/>
      <c r="F467" s="13"/>
      <c r="G467" s="13"/>
      <c r="H467" s="13"/>
      <c r="I467" s="15"/>
      <c r="J467" s="15"/>
      <c r="K467" s="15"/>
      <c r="L467" s="15"/>
      <c r="M467" s="15"/>
    </row>
    <row r="468" spans="1:13" ht="25" x14ac:dyDescent="0.25">
      <c r="A468" s="3" t="s">
        <v>155</v>
      </c>
      <c r="B468" s="4">
        <v>2020</v>
      </c>
      <c r="C468" s="3" t="s">
        <v>156</v>
      </c>
      <c r="D468" s="3" t="s">
        <v>139</v>
      </c>
      <c r="E468" s="4">
        <v>10</v>
      </c>
      <c r="F468" s="4">
        <v>8</v>
      </c>
      <c r="G468" s="4" t="s">
        <v>14</v>
      </c>
      <c r="H468" s="4" t="s">
        <v>14</v>
      </c>
      <c r="I468" s="5" t="s">
        <v>14</v>
      </c>
      <c r="J468" s="5" t="s">
        <v>14</v>
      </c>
      <c r="K468" s="5" t="s">
        <v>14</v>
      </c>
      <c r="L468" s="5" t="s">
        <v>14</v>
      </c>
      <c r="M468" s="5" t="str">
        <f>HYPERLINK("http://dx.doi.org/10.3390/ani10081312","http://dx.doi.org/10.3390/ani10081312")</f>
        <v>http://dx.doi.org/10.3390/ani10081312</v>
      </c>
    </row>
    <row r="469" spans="1:13" s="11" customFormat="1" ht="13" x14ac:dyDescent="0.3">
      <c r="A469" s="7"/>
      <c r="B469" s="8"/>
      <c r="C469" s="9" t="s">
        <v>1141</v>
      </c>
      <c r="D469" s="7"/>
      <c r="E469" s="8"/>
      <c r="F469" s="8"/>
      <c r="G469" s="8"/>
      <c r="H469" s="8"/>
      <c r="I469" s="10"/>
      <c r="J469" s="10"/>
      <c r="K469" s="10"/>
      <c r="L469" s="10"/>
      <c r="M469" s="10"/>
    </row>
    <row r="470" spans="1:13" ht="25" x14ac:dyDescent="0.25">
      <c r="A470" s="3" t="s">
        <v>464</v>
      </c>
      <c r="B470" s="4">
        <v>2020</v>
      </c>
      <c r="C470" s="3" t="s">
        <v>465</v>
      </c>
      <c r="D470" s="3" t="s">
        <v>139</v>
      </c>
      <c r="E470" s="4">
        <v>10</v>
      </c>
      <c r="F470" s="4">
        <v>6</v>
      </c>
      <c r="G470" s="4" t="s">
        <v>14</v>
      </c>
      <c r="H470" s="4" t="s">
        <v>14</v>
      </c>
      <c r="I470" s="5" t="s">
        <v>14</v>
      </c>
      <c r="J470" s="5" t="s">
        <v>14</v>
      </c>
      <c r="K470" s="5" t="s">
        <v>14</v>
      </c>
      <c r="L470" s="5" t="s">
        <v>14</v>
      </c>
      <c r="M470" s="5" t="str">
        <f>HYPERLINK("http://dx.doi.org/10.3390/ani10061059","http://dx.doi.org/10.3390/ani10061059")</f>
        <v>http://dx.doi.org/10.3390/ani10061059</v>
      </c>
    </row>
    <row r="471" spans="1:13" ht="25" x14ac:dyDescent="0.25">
      <c r="A471" s="3" t="s">
        <v>182</v>
      </c>
      <c r="B471" s="4">
        <v>2020</v>
      </c>
      <c r="C471" s="3" t="s">
        <v>183</v>
      </c>
      <c r="D471" s="3" t="s">
        <v>47</v>
      </c>
      <c r="E471" s="4">
        <v>20</v>
      </c>
      <c r="F471" s="4">
        <v>12</v>
      </c>
      <c r="G471" s="4" t="s">
        <v>14</v>
      </c>
      <c r="H471" s="4" t="s">
        <v>14</v>
      </c>
      <c r="I471" s="5" t="s">
        <v>14</v>
      </c>
      <c r="J471" s="5" t="s">
        <v>14</v>
      </c>
      <c r="K471" s="5">
        <v>867</v>
      </c>
      <c r="L471" s="5">
        <v>878</v>
      </c>
      <c r="M471" s="5" t="str">
        <f>HYPERLINK("http://dx.doi.org/10.4194/1303-2712-v20_12_03","http://dx.doi.org/10.4194/1303-2712-v20_12_03")</f>
        <v>http://dx.doi.org/10.4194/1303-2712-v20_12_03</v>
      </c>
    </row>
    <row r="472" spans="1:13" ht="50" x14ac:dyDescent="0.25">
      <c r="A472" s="3" t="s">
        <v>935</v>
      </c>
      <c r="B472" s="4">
        <v>2020</v>
      </c>
      <c r="C472" s="3" t="s">
        <v>936</v>
      </c>
      <c r="D472" s="3" t="s">
        <v>937</v>
      </c>
      <c r="E472" s="4">
        <v>50</v>
      </c>
      <c r="F472" s="4">
        <v>2</v>
      </c>
      <c r="G472" s="4" t="s">
        <v>14</v>
      </c>
      <c r="H472" s="4" t="s">
        <v>14</v>
      </c>
      <c r="I472" s="5" t="s">
        <v>14</v>
      </c>
      <c r="J472" s="5" t="s">
        <v>14</v>
      </c>
      <c r="K472" s="5">
        <v>171</v>
      </c>
      <c r="L472" s="5">
        <v>181</v>
      </c>
      <c r="M472" s="5" t="str">
        <f>HYPERLINK("http://dx.doi.org/10.3750/AIEP/02785","http://dx.doi.org/10.3750/AIEP/02785")</f>
        <v>http://dx.doi.org/10.3750/AIEP/02785</v>
      </c>
    </row>
    <row r="473" spans="1:13" ht="37.5" x14ac:dyDescent="0.25">
      <c r="A473" s="3" t="s">
        <v>1060</v>
      </c>
      <c r="B473" s="4">
        <v>2020</v>
      </c>
      <c r="C473" s="3" t="s">
        <v>1061</v>
      </c>
      <c r="D473" s="3" t="s">
        <v>625</v>
      </c>
      <c r="E473" s="4">
        <v>86</v>
      </c>
      <c r="F473" s="4">
        <v>1</v>
      </c>
      <c r="G473" s="4" t="s">
        <v>14</v>
      </c>
      <c r="H473" s="4" t="s">
        <v>14</v>
      </c>
      <c r="I473" s="5" t="s">
        <v>14</v>
      </c>
      <c r="J473" s="5" t="s">
        <v>14</v>
      </c>
      <c r="K473" s="5">
        <v>145</v>
      </c>
      <c r="L473" s="5">
        <v>151</v>
      </c>
      <c r="M473" s="5" t="str">
        <f>HYPERLINK("http://dx.doi.org/10.1007/s12562-019-01381-5","http://dx.doi.org/10.1007/s12562-019-01381-5")</f>
        <v>http://dx.doi.org/10.1007/s12562-019-01381-5</v>
      </c>
    </row>
    <row r="474" spans="1:13" ht="37.5" x14ac:dyDescent="0.25">
      <c r="A474" s="3" t="s">
        <v>923</v>
      </c>
      <c r="B474" s="4">
        <v>2020</v>
      </c>
      <c r="C474" s="3" t="s">
        <v>924</v>
      </c>
      <c r="D474" s="3" t="s">
        <v>29</v>
      </c>
      <c r="E474" s="4">
        <v>26</v>
      </c>
      <c r="F474" s="4">
        <v>3</v>
      </c>
      <c r="G474" s="4" t="s">
        <v>14</v>
      </c>
      <c r="H474" s="4" t="s">
        <v>14</v>
      </c>
      <c r="I474" s="5" t="s">
        <v>14</v>
      </c>
      <c r="J474" s="5" t="s">
        <v>14</v>
      </c>
      <c r="K474" s="5">
        <v>812</v>
      </c>
      <c r="L474" s="5">
        <v>819</v>
      </c>
      <c r="M474" s="5" t="str">
        <f>HYPERLINK("http://dx.doi.org/10.1111/anu.13040","http://dx.doi.org/10.1111/anu.13040")</f>
        <v>http://dx.doi.org/10.1111/anu.13040</v>
      </c>
    </row>
    <row r="475" spans="1:13" ht="50" x14ac:dyDescent="0.25">
      <c r="A475" s="3" t="s">
        <v>919</v>
      </c>
      <c r="B475" s="4">
        <v>2020</v>
      </c>
      <c r="C475" s="3" t="s">
        <v>920</v>
      </c>
      <c r="D475" s="3" t="s">
        <v>41</v>
      </c>
      <c r="E475" s="4">
        <v>17</v>
      </c>
      <c r="F475" s="4" t="s">
        <v>14</v>
      </c>
      <c r="G475" s="4" t="s">
        <v>14</v>
      </c>
      <c r="H475" s="4" t="s">
        <v>14</v>
      </c>
      <c r="I475" s="5" t="s">
        <v>14</v>
      </c>
      <c r="J475" s="5" t="s">
        <v>14</v>
      </c>
      <c r="K475" s="5" t="s">
        <v>14</v>
      </c>
      <c r="L475" s="5" t="s">
        <v>14</v>
      </c>
      <c r="M475" s="5" t="str">
        <f>HYPERLINK("http://dx.doi.org/10.1016/j.aqrep.2020.100373","http://dx.doi.org/10.1016/j.aqrep.2020.100373")</f>
        <v>http://dx.doi.org/10.1016/j.aqrep.2020.100373</v>
      </c>
    </row>
    <row r="476" spans="1:13" ht="62.5" x14ac:dyDescent="0.25">
      <c r="A476" s="3" t="s">
        <v>439</v>
      </c>
      <c r="B476" s="4">
        <v>2020</v>
      </c>
      <c r="C476" s="3" t="s">
        <v>440</v>
      </c>
      <c r="D476" s="3" t="s">
        <v>154</v>
      </c>
      <c r="E476" s="4">
        <v>10</v>
      </c>
      <c r="F476" s="4">
        <v>1</v>
      </c>
      <c r="G476" s="4" t="s">
        <v>14</v>
      </c>
      <c r="H476" s="4" t="s">
        <v>14</v>
      </c>
      <c r="I476" s="5" t="s">
        <v>14</v>
      </c>
      <c r="J476" s="5" t="s">
        <v>14</v>
      </c>
      <c r="K476" s="5" t="s">
        <v>14</v>
      </c>
      <c r="L476" s="5" t="s">
        <v>14</v>
      </c>
      <c r="M476" s="5" t="str">
        <f>HYPERLINK("http://dx.doi.org/10.1038/s41598-020-67740-w","http://dx.doi.org/10.1038/s41598-020-67740-w")</f>
        <v>http://dx.doi.org/10.1038/s41598-020-67740-w</v>
      </c>
    </row>
    <row r="477" spans="1:13" ht="50" x14ac:dyDescent="0.25">
      <c r="A477" s="3" t="s">
        <v>549</v>
      </c>
      <c r="B477" s="4">
        <v>2020</v>
      </c>
      <c r="C477" s="3" t="s">
        <v>550</v>
      </c>
      <c r="D477" s="3" t="s">
        <v>16</v>
      </c>
      <c r="E477" s="4">
        <v>518</v>
      </c>
      <c r="F477" s="4" t="s">
        <v>14</v>
      </c>
      <c r="G477" s="4" t="s">
        <v>14</v>
      </c>
      <c r="H477" s="4" t="s">
        <v>14</v>
      </c>
      <c r="I477" s="5" t="s">
        <v>14</v>
      </c>
      <c r="J477" s="5" t="s">
        <v>14</v>
      </c>
      <c r="K477" s="5" t="s">
        <v>14</v>
      </c>
      <c r="L477" s="5" t="s">
        <v>14</v>
      </c>
      <c r="M477" s="5" t="str">
        <f>HYPERLINK("http://dx.doi.org/10.1016/j.aquaculture.2019.734659","http://dx.doi.org/10.1016/j.aquaculture.2019.734659")</f>
        <v>http://dx.doi.org/10.1016/j.aquaculture.2019.734659</v>
      </c>
    </row>
    <row r="478" spans="1:13" ht="37.5" x14ac:dyDescent="0.25">
      <c r="A478" s="3" t="s">
        <v>801</v>
      </c>
      <c r="B478" s="4">
        <v>2019</v>
      </c>
      <c r="C478" s="3" t="s">
        <v>802</v>
      </c>
      <c r="D478" s="3" t="s">
        <v>16</v>
      </c>
      <c r="E478" s="4">
        <v>503</v>
      </c>
      <c r="F478" s="4" t="s">
        <v>14</v>
      </c>
      <c r="G478" s="4" t="s">
        <v>14</v>
      </c>
      <c r="H478" s="4" t="s">
        <v>14</v>
      </c>
      <c r="I478" s="5" t="s">
        <v>14</v>
      </c>
      <c r="J478" s="5" t="s">
        <v>14</v>
      </c>
      <c r="K478" s="5">
        <v>628</v>
      </c>
      <c r="L478" s="5">
        <v>635</v>
      </c>
      <c r="M478" s="5" t="str">
        <f>HYPERLINK("http://dx.doi.org/10.1016/j.aquaculture.2018.12.013","http://dx.doi.org/10.1016/j.aquaculture.2018.12.013")</f>
        <v>http://dx.doi.org/10.1016/j.aquaculture.2018.12.013</v>
      </c>
    </row>
    <row r="479" spans="1:13" ht="25" x14ac:dyDescent="0.25">
      <c r="A479" s="3" t="s">
        <v>142</v>
      </c>
      <c r="B479" s="4">
        <v>2019</v>
      </c>
      <c r="C479" s="3" t="s">
        <v>143</v>
      </c>
      <c r="D479" s="3" t="s">
        <v>44</v>
      </c>
      <c r="E479" s="4">
        <v>11</v>
      </c>
      <c r="F479" s="4">
        <v>6</v>
      </c>
      <c r="G479" s="4" t="s">
        <v>14</v>
      </c>
      <c r="H479" s="4" t="s">
        <v>14</v>
      </c>
      <c r="I479" s="5" t="s">
        <v>14</v>
      </c>
      <c r="J479" s="5" t="s">
        <v>14</v>
      </c>
      <c r="K479" s="5" t="s">
        <v>14</v>
      </c>
      <c r="L479" s="5" t="s">
        <v>14</v>
      </c>
      <c r="M479" s="5" t="str">
        <f>HYPERLINK("http://dx.doi.org/10.3390/su11061697","http://dx.doi.org/10.3390/su11061697")</f>
        <v>http://dx.doi.org/10.3390/su11061697</v>
      </c>
    </row>
    <row r="480" spans="1:13" ht="37.5" x14ac:dyDescent="0.25">
      <c r="A480" s="3" t="s">
        <v>293</v>
      </c>
      <c r="B480" s="4">
        <v>2019</v>
      </c>
      <c r="C480" s="3" t="s">
        <v>294</v>
      </c>
      <c r="D480" s="3" t="s">
        <v>16</v>
      </c>
      <c r="E480" s="4">
        <v>503</v>
      </c>
      <c r="F480" s="4" t="s">
        <v>14</v>
      </c>
      <c r="G480" s="4" t="s">
        <v>14</v>
      </c>
      <c r="H480" s="4" t="s">
        <v>14</v>
      </c>
      <c r="I480" s="5" t="s">
        <v>14</v>
      </c>
      <c r="J480" s="5" t="s">
        <v>14</v>
      </c>
      <c r="K480" s="5">
        <v>609</v>
      </c>
      <c r="L480" s="5">
        <v>619</v>
      </c>
      <c r="M480" s="5" t="str">
        <f>HYPERLINK("http://dx.doi.org/10.1016/j.aquaculture.2018.12.032","http://dx.doi.org/10.1016/j.aquaculture.2018.12.032")</f>
        <v>http://dx.doi.org/10.1016/j.aquaculture.2018.12.032</v>
      </c>
    </row>
    <row r="481" spans="1:13" ht="37.5" x14ac:dyDescent="0.25">
      <c r="A481" s="3" t="s">
        <v>445</v>
      </c>
      <c r="B481" s="4">
        <v>2019</v>
      </c>
      <c r="C481" s="3" t="s">
        <v>446</v>
      </c>
      <c r="D481" s="3" t="s">
        <v>139</v>
      </c>
      <c r="E481" s="4">
        <v>9</v>
      </c>
      <c r="F481" s="4">
        <v>5</v>
      </c>
      <c r="G481" s="4" t="s">
        <v>14</v>
      </c>
      <c r="H481" s="4" t="s">
        <v>14</v>
      </c>
      <c r="I481" s="5" t="s">
        <v>14</v>
      </c>
      <c r="J481" s="5" t="s">
        <v>14</v>
      </c>
      <c r="K481" s="5" t="s">
        <v>14</v>
      </c>
      <c r="L481" s="5" t="s">
        <v>14</v>
      </c>
      <c r="M481" s="5" t="str">
        <f>HYPERLINK("http://dx.doi.org/10.3390/ani9050222","http://dx.doi.org/10.3390/ani9050222")</f>
        <v>http://dx.doi.org/10.3390/ani9050222</v>
      </c>
    </row>
    <row r="482" spans="1:13" ht="25" x14ac:dyDescent="0.25">
      <c r="A482" s="3" t="s">
        <v>418</v>
      </c>
      <c r="B482" s="4">
        <v>2019</v>
      </c>
      <c r="C482" s="3" t="s">
        <v>419</v>
      </c>
      <c r="D482" s="3" t="s">
        <v>29</v>
      </c>
      <c r="E482" s="4">
        <v>25</v>
      </c>
      <c r="F482" s="4">
        <v>2</v>
      </c>
      <c r="G482" s="4" t="s">
        <v>14</v>
      </c>
      <c r="H482" s="4" t="s">
        <v>14</v>
      </c>
      <c r="I482" s="5" t="s">
        <v>14</v>
      </c>
      <c r="J482" s="5" t="s">
        <v>14</v>
      </c>
      <c r="K482" s="5">
        <v>343</v>
      </c>
      <c r="L482" s="5">
        <v>357</v>
      </c>
      <c r="M482" s="5" t="str">
        <f>HYPERLINK("http://dx.doi.org/10.1111/anu.12860","http://dx.doi.org/10.1111/anu.12860")</f>
        <v>http://dx.doi.org/10.1111/anu.12860</v>
      </c>
    </row>
    <row r="483" spans="1:13" ht="50" x14ac:dyDescent="0.25">
      <c r="A483" s="3" t="s">
        <v>192</v>
      </c>
      <c r="B483" s="4">
        <v>2019</v>
      </c>
      <c r="C483" s="3" t="s">
        <v>193</v>
      </c>
      <c r="D483" s="3" t="s">
        <v>194</v>
      </c>
      <c r="E483" s="4">
        <v>36</v>
      </c>
      <c r="F483" s="4">
        <v>8</v>
      </c>
      <c r="G483" s="4" t="s">
        <v>14</v>
      </c>
      <c r="H483" s="4" t="s">
        <v>14</v>
      </c>
      <c r="I483" s="5" t="s">
        <v>14</v>
      </c>
      <c r="J483" s="5" t="s">
        <v>14</v>
      </c>
      <c r="K483" s="5">
        <v>1191</v>
      </c>
      <c r="L483" s="5">
        <v>1205</v>
      </c>
      <c r="M483" s="5" t="str">
        <f>HYPERLINK("http://dx.doi.org/10.1080/19440049.2019.1619938","http://dx.doi.org/10.1080/19440049.2019.1619938")</f>
        <v>http://dx.doi.org/10.1080/19440049.2019.1619938</v>
      </c>
    </row>
    <row r="484" spans="1:13" ht="50" x14ac:dyDescent="0.25">
      <c r="A484" s="3" t="s">
        <v>553</v>
      </c>
      <c r="B484" s="4">
        <v>2019</v>
      </c>
      <c r="C484" s="3" t="s">
        <v>554</v>
      </c>
      <c r="D484" s="3" t="s">
        <v>139</v>
      </c>
      <c r="E484" s="4">
        <v>9</v>
      </c>
      <c r="F484" s="4">
        <v>5</v>
      </c>
      <c r="G484" s="4" t="s">
        <v>14</v>
      </c>
      <c r="H484" s="4" t="s">
        <v>14</v>
      </c>
      <c r="I484" s="5" t="s">
        <v>14</v>
      </c>
      <c r="J484" s="5" t="s">
        <v>14</v>
      </c>
      <c r="K484" s="5" t="s">
        <v>14</v>
      </c>
      <c r="L484" s="5" t="s">
        <v>14</v>
      </c>
      <c r="M484" s="5" t="str">
        <f>HYPERLINK("http://dx.doi.org/10.3390/ani9050278","http://dx.doi.org/10.3390/ani9050278")</f>
        <v>http://dx.doi.org/10.3390/ani9050278</v>
      </c>
    </row>
    <row r="485" spans="1:13" ht="50" x14ac:dyDescent="0.25">
      <c r="A485" s="3" t="s">
        <v>224</v>
      </c>
      <c r="B485" s="4">
        <v>2019</v>
      </c>
      <c r="C485" s="3" t="s">
        <v>225</v>
      </c>
      <c r="D485" s="3" t="s">
        <v>154</v>
      </c>
      <c r="E485" s="4">
        <v>9</v>
      </c>
      <c r="F485" s="4" t="s">
        <v>14</v>
      </c>
      <c r="G485" s="4" t="s">
        <v>14</v>
      </c>
      <c r="H485" s="4" t="s">
        <v>14</v>
      </c>
      <c r="I485" s="5" t="s">
        <v>14</v>
      </c>
      <c r="J485" s="5" t="s">
        <v>14</v>
      </c>
      <c r="K485" s="5" t="s">
        <v>14</v>
      </c>
      <c r="L485" s="5" t="s">
        <v>14</v>
      </c>
      <c r="M485" s="5" t="str">
        <f>HYPERLINK("http://dx.doi.org/10.1038/s41598-019-53018-3","http://dx.doi.org/10.1038/s41598-019-53018-3")</f>
        <v>http://dx.doi.org/10.1038/s41598-019-53018-3</v>
      </c>
    </row>
    <row r="486" spans="1:13" ht="50" x14ac:dyDescent="0.25">
      <c r="A486" s="3" t="s">
        <v>547</v>
      </c>
      <c r="B486" s="4">
        <v>2019</v>
      </c>
      <c r="C486" s="3" t="s">
        <v>548</v>
      </c>
      <c r="D486" s="3" t="s">
        <v>139</v>
      </c>
      <c r="E486" s="4">
        <v>9</v>
      </c>
      <c r="F486" s="4">
        <v>4</v>
      </c>
      <c r="G486" s="4" t="s">
        <v>14</v>
      </c>
      <c r="H486" s="4" t="s">
        <v>14</v>
      </c>
      <c r="I486" s="5" t="s">
        <v>14</v>
      </c>
      <c r="J486" s="5" t="s">
        <v>14</v>
      </c>
      <c r="K486" s="5" t="s">
        <v>14</v>
      </c>
      <c r="L486" s="5" t="s">
        <v>14</v>
      </c>
      <c r="M486" s="5" t="str">
        <f>HYPERLINK("http://dx.doi.org/10.3390/ani9040178","http://dx.doi.org/10.3390/ani9040178")</f>
        <v>http://dx.doi.org/10.3390/ani9040178</v>
      </c>
    </row>
    <row r="487" spans="1:13" x14ac:dyDescent="0.25">
      <c r="A487" s="3" t="s">
        <v>461</v>
      </c>
      <c r="B487" s="4">
        <v>2019</v>
      </c>
      <c r="C487" s="3" t="s">
        <v>462</v>
      </c>
      <c r="D487" s="3" t="s">
        <v>463</v>
      </c>
      <c r="E487" s="4">
        <v>59</v>
      </c>
      <c r="F487" s="4">
        <v>11</v>
      </c>
      <c r="G487" s="4" t="s">
        <v>14</v>
      </c>
      <c r="H487" s="4" t="s">
        <v>14</v>
      </c>
      <c r="I487" s="5" t="s">
        <v>14</v>
      </c>
      <c r="J487" s="5" t="s">
        <v>14</v>
      </c>
      <c r="K487" s="5">
        <v>2029</v>
      </c>
      <c r="L487" s="5">
        <v>2036</v>
      </c>
      <c r="M487" s="5" t="str">
        <f>HYPERLINK("http://dx.doi.org/10.1071/AN19255","http://dx.doi.org/10.1071/AN19255")</f>
        <v>http://dx.doi.org/10.1071/AN19255</v>
      </c>
    </row>
    <row r="488" spans="1:13" ht="25" x14ac:dyDescent="0.25">
      <c r="A488" s="3" t="s">
        <v>441</v>
      </c>
      <c r="B488" s="4">
        <v>2019</v>
      </c>
      <c r="C488" s="3" t="s">
        <v>442</v>
      </c>
      <c r="D488" s="3" t="s">
        <v>139</v>
      </c>
      <c r="E488" s="4">
        <v>9</v>
      </c>
      <c r="F488" s="4">
        <v>4</v>
      </c>
      <c r="G488" s="4" t="s">
        <v>14</v>
      </c>
      <c r="H488" s="4" t="s">
        <v>14</v>
      </c>
      <c r="I488" s="5" t="s">
        <v>14</v>
      </c>
      <c r="J488" s="5" t="s">
        <v>14</v>
      </c>
      <c r="K488" s="5" t="s">
        <v>14</v>
      </c>
      <c r="L488" s="5" t="s">
        <v>14</v>
      </c>
      <c r="M488" s="5" t="str">
        <f>HYPERLINK("http://dx.doi.org/10.3390/ani9040181","http://dx.doi.org/10.3390/ani9040181")</f>
        <v>http://dx.doi.org/10.3390/ani9040181</v>
      </c>
    </row>
    <row r="489" spans="1:13" ht="25" x14ac:dyDescent="0.25">
      <c r="A489" s="3" t="s">
        <v>795</v>
      </c>
      <c r="B489" s="4">
        <v>2019</v>
      </c>
      <c r="C489" s="3" t="s">
        <v>796</v>
      </c>
      <c r="D489" s="3" t="s">
        <v>139</v>
      </c>
      <c r="E489" s="4">
        <v>9</v>
      </c>
      <c r="F489" s="4">
        <v>4</v>
      </c>
      <c r="G489" s="4" t="s">
        <v>14</v>
      </c>
      <c r="H489" s="4" t="s">
        <v>14</v>
      </c>
      <c r="I489" s="5" t="s">
        <v>14</v>
      </c>
      <c r="J489" s="5" t="s">
        <v>14</v>
      </c>
      <c r="K489" s="5" t="s">
        <v>14</v>
      </c>
      <c r="L489" s="5" t="s">
        <v>14</v>
      </c>
      <c r="M489" s="5" t="str">
        <f>HYPERLINK("http://dx.doi.org/10.3390/ani9040170","http://dx.doi.org/10.3390/ani9040170")</f>
        <v>http://dx.doi.org/10.3390/ani9040170</v>
      </c>
    </row>
    <row r="490" spans="1:13" ht="50" x14ac:dyDescent="0.25">
      <c r="A490" s="3" t="s">
        <v>835</v>
      </c>
      <c r="B490" s="4">
        <v>2019</v>
      </c>
      <c r="C490" s="3" t="s">
        <v>836</v>
      </c>
      <c r="D490" s="3" t="s">
        <v>19</v>
      </c>
      <c r="E490" s="4">
        <v>4</v>
      </c>
      <c r="F490" s="4">
        <v>3</v>
      </c>
      <c r="G490" s="4" t="s">
        <v>14</v>
      </c>
      <c r="H490" s="4" t="s">
        <v>14</v>
      </c>
      <c r="I490" s="5" t="s">
        <v>14</v>
      </c>
      <c r="J490" s="5" t="s">
        <v>14</v>
      </c>
      <c r="K490" s="5" t="s">
        <v>14</v>
      </c>
      <c r="L490" s="5" t="s">
        <v>14</v>
      </c>
      <c r="M490" s="5" t="str">
        <f>HYPERLINK("http://dx.doi.org/10.3390/fishes4030038","http://dx.doi.org/10.3390/fishes4030038")</f>
        <v>http://dx.doi.org/10.3390/fishes4030038</v>
      </c>
    </row>
    <row r="491" spans="1:13" ht="37.5" x14ac:dyDescent="0.25">
      <c r="A491" s="3" t="s">
        <v>475</v>
      </c>
      <c r="B491" s="4">
        <v>2019</v>
      </c>
      <c r="C491" s="3" t="s">
        <v>476</v>
      </c>
      <c r="D491" s="3" t="s">
        <v>477</v>
      </c>
      <c r="E491" s="4">
        <v>1</v>
      </c>
      <c r="F491" s="4">
        <v>3</v>
      </c>
      <c r="G491" s="4" t="s">
        <v>14</v>
      </c>
      <c r="H491" s="4" t="s">
        <v>14</v>
      </c>
      <c r="I491" s="5" t="s">
        <v>14</v>
      </c>
      <c r="J491" s="5" t="s">
        <v>14</v>
      </c>
      <c r="K491" s="5">
        <v>316</v>
      </c>
      <c r="L491" s="5">
        <v>329</v>
      </c>
      <c r="M491" s="5" t="str">
        <f>HYPERLINK("http://dx.doi.org/10.1016/j.oneear.2019.10.018","http://dx.doi.org/10.1016/j.oneear.2019.10.018")</f>
        <v>http://dx.doi.org/10.1016/j.oneear.2019.10.018</v>
      </c>
    </row>
    <row r="492" spans="1:13" ht="37.5" x14ac:dyDescent="0.25">
      <c r="A492" s="3" t="s">
        <v>515</v>
      </c>
      <c r="B492" s="4">
        <v>2019</v>
      </c>
      <c r="C492" s="3" t="s">
        <v>516</v>
      </c>
      <c r="D492" s="3" t="s">
        <v>16</v>
      </c>
      <c r="E492" s="4">
        <v>500</v>
      </c>
      <c r="F492" s="4" t="s">
        <v>14</v>
      </c>
      <c r="G492" s="4" t="s">
        <v>14</v>
      </c>
      <c r="H492" s="4" t="s">
        <v>14</v>
      </c>
      <c r="I492" s="5" t="s">
        <v>14</v>
      </c>
      <c r="J492" s="5" t="s">
        <v>14</v>
      </c>
      <c r="K492" s="5">
        <v>485</v>
      </c>
      <c r="L492" s="5">
        <v>491</v>
      </c>
      <c r="M492" s="5" t="str">
        <f>HYPERLINK("http://dx.doi.org/10.1016/j.aquaculture.2018.10.034","http://dx.doi.org/10.1016/j.aquaculture.2018.10.034")</f>
        <v>http://dx.doi.org/10.1016/j.aquaculture.2018.10.034</v>
      </c>
    </row>
    <row r="493" spans="1:13" ht="50" x14ac:dyDescent="0.25">
      <c r="A493" s="3" t="s">
        <v>454</v>
      </c>
      <c r="B493" s="4">
        <v>2019</v>
      </c>
      <c r="C493" s="3" t="s">
        <v>455</v>
      </c>
      <c r="D493" s="3" t="s">
        <v>16</v>
      </c>
      <c r="E493" s="4">
        <v>513</v>
      </c>
      <c r="F493" s="4" t="s">
        <v>14</v>
      </c>
      <c r="G493" s="4" t="s">
        <v>14</v>
      </c>
      <c r="H493" s="4" t="s">
        <v>14</v>
      </c>
      <c r="I493" s="5" t="s">
        <v>14</v>
      </c>
      <c r="J493" s="5" t="s">
        <v>14</v>
      </c>
      <c r="K493" s="5" t="s">
        <v>14</v>
      </c>
      <c r="L493" s="5" t="s">
        <v>14</v>
      </c>
      <c r="M493" s="5" t="str">
        <f>HYPERLINK("http://dx.doi.org/10.1016/j.aquaculture.2019.734403","http://dx.doi.org/10.1016/j.aquaculture.2019.734403")</f>
        <v>http://dx.doi.org/10.1016/j.aquaculture.2019.734403</v>
      </c>
    </row>
    <row r="494" spans="1:13" ht="50" x14ac:dyDescent="0.25">
      <c r="A494" s="3" t="s">
        <v>429</v>
      </c>
      <c r="B494" s="4">
        <v>2019</v>
      </c>
      <c r="C494" s="3" t="s">
        <v>430</v>
      </c>
      <c r="D494" s="3" t="s">
        <v>139</v>
      </c>
      <c r="E494" s="4">
        <v>9</v>
      </c>
      <c r="F494" s="4">
        <v>3</v>
      </c>
      <c r="G494" s="4" t="s">
        <v>14</v>
      </c>
      <c r="H494" s="4" t="s">
        <v>14</v>
      </c>
      <c r="I494" s="5" t="s">
        <v>14</v>
      </c>
      <c r="J494" s="5" t="s">
        <v>14</v>
      </c>
      <c r="K494" s="5" t="s">
        <v>14</v>
      </c>
      <c r="L494" s="5" t="s">
        <v>14</v>
      </c>
      <c r="M494" s="5" t="str">
        <f>HYPERLINK("http://dx.doi.org/10.3390/ani9030100","http://dx.doi.org/10.3390/ani9030100")</f>
        <v>http://dx.doi.org/10.3390/ani9030100</v>
      </c>
    </row>
    <row r="495" spans="1:13" ht="62.5" x14ac:dyDescent="0.25">
      <c r="A495" s="3" t="s">
        <v>161</v>
      </c>
      <c r="B495" s="4">
        <v>2019</v>
      </c>
      <c r="C495" s="3" t="s">
        <v>162</v>
      </c>
      <c r="D495" s="3" t="s">
        <v>32</v>
      </c>
      <c r="E495" s="4">
        <v>19</v>
      </c>
      <c r="F495" s="4">
        <v>3</v>
      </c>
      <c r="G495" s="4" t="s">
        <v>14</v>
      </c>
      <c r="H495" s="4" t="s">
        <v>14</v>
      </c>
      <c r="I495" s="5" t="s">
        <v>14</v>
      </c>
      <c r="J495" s="5" t="s">
        <v>14</v>
      </c>
      <c r="K495" s="5">
        <v>747</v>
      </c>
      <c r="L495" s="5">
        <v>765</v>
      </c>
      <c r="M495" s="5" t="str">
        <f>HYPERLINK("http://dx.doi.org/10.2478/aoas-2019-0020","http://dx.doi.org/10.2478/aoas-2019-0020")</f>
        <v>http://dx.doi.org/10.2478/aoas-2019-0020</v>
      </c>
    </row>
    <row r="496" spans="1:13" ht="37.5" x14ac:dyDescent="0.25">
      <c r="A496" s="3" t="s">
        <v>829</v>
      </c>
      <c r="B496" s="4">
        <v>2019</v>
      </c>
      <c r="C496" s="3" t="s">
        <v>830</v>
      </c>
      <c r="D496" s="3" t="s">
        <v>705</v>
      </c>
      <c r="E496" s="4">
        <v>15</v>
      </c>
      <c r="F496" s="4">
        <v>1</v>
      </c>
      <c r="G496" s="4" t="s">
        <v>14</v>
      </c>
      <c r="H496" s="4" t="s">
        <v>14</v>
      </c>
      <c r="I496" s="5" t="s">
        <v>14</v>
      </c>
      <c r="J496" s="5" t="s">
        <v>14</v>
      </c>
      <c r="K496" s="5" t="s">
        <v>14</v>
      </c>
      <c r="L496" s="5" t="s">
        <v>14</v>
      </c>
      <c r="M496" s="5" t="str">
        <f>HYPERLINK("http://dx.doi.org/10.1186/s12917-019-2070-y","http://dx.doi.org/10.1186/s12917-019-2070-y")</f>
        <v>http://dx.doi.org/10.1186/s12917-019-2070-y</v>
      </c>
    </row>
    <row r="497" spans="1:13" ht="37.5" x14ac:dyDescent="0.25">
      <c r="A497" s="3" t="s">
        <v>809</v>
      </c>
      <c r="B497" s="4">
        <v>2019</v>
      </c>
      <c r="C497" s="3" t="s">
        <v>810</v>
      </c>
      <c r="D497" s="3" t="s">
        <v>86</v>
      </c>
      <c r="E497" s="4">
        <v>86</v>
      </c>
      <c r="F497" s="4" t="s">
        <v>14</v>
      </c>
      <c r="G497" s="4" t="s">
        <v>14</v>
      </c>
      <c r="H497" s="4" t="s">
        <v>14</v>
      </c>
      <c r="I497" s="5" t="s">
        <v>14</v>
      </c>
      <c r="J497" s="5" t="s">
        <v>14</v>
      </c>
      <c r="K497" s="5">
        <v>1106</v>
      </c>
      <c r="L497" s="5">
        <v>1113</v>
      </c>
      <c r="M497" s="5" t="str">
        <f>HYPERLINK("http://dx.doi.org/10.1016/j.fsi.2018.12.057","http://dx.doi.org/10.1016/j.fsi.2018.12.057")</f>
        <v>http://dx.doi.org/10.1016/j.fsi.2018.12.057</v>
      </c>
    </row>
    <row r="498" spans="1:13" s="16" customFormat="1" ht="13" x14ac:dyDescent="0.3">
      <c r="A498" s="12"/>
      <c r="B498" s="13"/>
      <c r="C498" s="14" t="s">
        <v>1138</v>
      </c>
      <c r="D498" s="12"/>
      <c r="E498" s="13"/>
      <c r="F498" s="13"/>
      <c r="G498" s="13"/>
      <c r="H498" s="13"/>
      <c r="I498" s="15"/>
      <c r="J498" s="15"/>
      <c r="K498" s="15"/>
      <c r="L498" s="15"/>
      <c r="M498" s="15"/>
    </row>
    <row r="499" spans="1:13" ht="37.5" x14ac:dyDescent="0.25">
      <c r="A499" s="3" t="s">
        <v>466</v>
      </c>
      <c r="B499" s="4">
        <v>2019</v>
      </c>
      <c r="C499" s="3" t="s">
        <v>467</v>
      </c>
      <c r="D499" s="3" t="s">
        <v>49</v>
      </c>
      <c r="E499" s="4">
        <v>5</v>
      </c>
      <c r="F499" s="4">
        <v>3</v>
      </c>
      <c r="G499" s="4" t="s">
        <v>14</v>
      </c>
      <c r="H499" s="4" t="s">
        <v>14</v>
      </c>
      <c r="I499" s="5" t="s">
        <v>14</v>
      </c>
      <c r="J499" s="5" t="s">
        <v>14</v>
      </c>
      <c r="K499" s="5">
        <v>215</v>
      </c>
      <c r="L499" s="5">
        <v>224</v>
      </c>
      <c r="M499" s="5" t="str">
        <f>HYPERLINK("http://dx.doi.org/10.3920/JIFF2018.0047","http://dx.doi.org/10.3920/JIFF2018.0047")</f>
        <v>http://dx.doi.org/10.3920/JIFF2018.0047</v>
      </c>
    </row>
    <row r="500" spans="1:13" s="11" customFormat="1" ht="13" x14ac:dyDescent="0.3">
      <c r="A500" s="7"/>
      <c r="B500" s="8"/>
      <c r="C500" s="9" t="s">
        <v>1141</v>
      </c>
      <c r="D500" s="7"/>
      <c r="E500" s="8"/>
      <c r="F500" s="8"/>
      <c r="G500" s="8"/>
      <c r="H500" s="8"/>
      <c r="I500" s="10"/>
      <c r="J500" s="10"/>
      <c r="K500" s="10"/>
      <c r="L500" s="10"/>
      <c r="M500" s="10"/>
    </row>
    <row r="501" spans="1:13" ht="37.5" x14ac:dyDescent="0.25">
      <c r="A501" s="3" t="s">
        <v>1130</v>
      </c>
      <c r="B501" s="4">
        <v>2019</v>
      </c>
      <c r="C501" s="3" t="s">
        <v>1131</v>
      </c>
      <c r="D501" s="3" t="s">
        <v>94</v>
      </c>
      <c r="E501" s="4">
        <v>112</v>
      </c>
      <c r="F501" s="4">
        <v>2</v>
      </c>
      <c r="G501" s="4" t="s">
        <v>14</v>
      </c>
      <c r="H501" s="4" t="s">
        <v>14</v>
      </c>
      <c r="I501" s="5" t="s">
        <v>14</v>
      </c>
      <c r="J501" s="5" t="s">
        <v>14</v>
      </c>
      <c r="K501" s="5">
        <v>653</v>
      </c>
      <c r="L501" s="5">
        <v>664</v>
      </c>
      <c r="M501" s="5" t="str">
        <f>HYPERLINK("http://dx.doi.org/10.1093/jee/toy397","http://dx.doi.org/10.1093/jee/toy397")</f>
        <v>http://dx.doi.org/10.1093/jee/toy397</v>
      </c>
    </row>
    <row r="502" spans="1:13" ht="50" x14ac:dyDescent="0.25">
      <c r="A502" s="3" t="s">
        <v>137</v>
      </c>
      <c r="B502" s="4">
        <v>2019</v>
      </c>
      <c r="C502" s="3" t="s">
        <v>138</v>
      </c>
      <c r="D502" s="3" t="s">
        <v>139</v>
      </c>
      <c r="E502" s="4">
        <v>9</v>
      </c>
      <c r="F502" s="4">
        <v>5</v>
      </c>
      <c r="G502" s="4" t="s">
        <v>14</v>
      </c>
      <c r="H502" s="4" t="s">
        <v>14</v>
      </c>
      <c r="I502" s="5" t="s">
        <v>14</v>
      </c>
      <c r="J502" s="5" t="s">
        <v>14</v>
      </c>
      <c r="K502" s="5" t="s">
        <v>14</v>
      </c>
      <c r="L502" s="5" t="s">
        <v>14</v>
      </c>
      <c r="M502" s="5" t="str">
        <f>HYPERLINK("http://dx.doi.org/10.3390/ani9050258","http://dx.doi.org/10.3390/ani9050258")</f>
        <v>http://dx.doi.org/10.3390/ani9050258</v>
      </c>
    </row>
    <row r="503" spans="1:13" ht="25" x14ac:dyDescent="0.25">
      <c r="A503" s="3" t="s">
        <v>1126</v>
      </c>
      <c r="B503" s="4">
        <v>2019</v>
      </c>
      <c r="C503" s="3" t="s">
        <v>1127</v>
      </c>
      <c r="D503" s="3" t="s">
        <v>250</v>
      </c>
      <c r="E503" s="4">
        <v>28</v>
      </c>
      <c r="F503" s="4">
        <v>3</v>
      </c>
      <c r="G503" s="4" t="s">
        <v>14</v>
      </c>
      <c r="H503" s="4" t="s">
        <v>14</v>
      </c>
      <c r="I503" s="5" t="s">
        <v>14</v>
      </c>
      <c r="J503" s="5" t="s">
        <v>14</v>
      </c>
      <c r="K503" s="5">
        <v>209</v>
      </c>
      <c r="L503" s="5">
        <v>219</v>
      </c>
      <c r="M503" s="5" t="str">
        <f>HYPERLINK("http://dx.doi.org/10.22358/jafs/112156/2019","http://dx.doi.org/10.22358/jafs/112156/2019")</f>
        <v>http://dx.doi.org/10.22358/jafs/112156/2019</v>
      </c>
    </row>
    <row r="504" spans="1:13" ht="37.5" x14ac:dyDescent="0.25">
      <c r="A504" s="3" t="s">
        <v>962</v>
      </c>
      <c r="B504" s="4">
        <v>2019</v>
      </c>
      <c r="C504" s="3" t="s">
        <v>963</v>
      </c>
      <c r="D504" s="3" t="s">
        <v>964</v>
      </c>
      <c r="E504" s="4">
        <v>59</v>
      </c>
      <c r="F504" s="4">
        <v>2</v>
      </c>
      <c r="G504" s="4" t="s">
        <v>14</v>
      </c>
      <c r="H504" s="4" t="s">
        <v>14</v>
      </c>
      <c r="I504" s="5" t="s">
        <v>14</v>
      </c>
      <c r="J504" s="5" t="s">
        <v>14</v>
      </c>
      <c r="K504" s="5">
        <v>276</v>
      </c>
      <c r="L504" s="5">
        <v>298</v>
      </c>
      <c r="M504" s="5" t="str">
        <f>HYPERLINK("http://dx.doi.org/10.1080/10408398.2017.1365330","http://dx.doi.org/10.1080/10408398.2017.1365330")</f>
        <v>http://dx.doi.org/10.1080/10408398.2017.1365330</v>
      </c>
    </row>
    <row r="505" spans="1:13" ht="37.5" x14ac:dyDescent="0.25">
      <c r="A505" s="3" t="s">
        <v>335</v>
      </c>
      <c r="B505" s="4">
        <v>2019</v>
      </c>
      <c r="C505" s="3" t="s">
        <v>336</v>
      </c>
      <c r="D505" s="3" t="s">
        <v>75</v>
      </c>
      <c r="E505" s="4">
        <v>11</v>
      </c>
      <c r="F505" s="4">
        <v>4</v>
      </c>
      <c r="G505" s="4" t="s">
        <v>14</v>
      </c>
      <c r="H505" s="4" t="s">
        <v>14</v>
      </c>
      <c r="I505" s="5" t="s">
        <v>14</v>
      </c>
      <c r="J505" s="5" t="s">
        <v>14</v>
      </c>
      <c r="K505" s="5">
        <v>1080</v>
      </c>
      <c r="L505" s="5">
        <v>1103</v>
      </c>
      <c r="M505" s="5" t="str">
        <f>HYPERLINK("http://dx.doi.org/10.1111/raq.12281","http://dx.doi.org/10.1111/raq.12281")</f>
        <v>http://dx.doi.org/10.1111/raq.12281</v>
      </c>
    </row>
    <row r="506" spans="1:13" ht="50" x14ac:dyDescent="0.25">
      <c r="A506" s="3" t="s">
        <v>1087</v>
      </c>
      <c r="B506" s="4">
        <v>2019</v>
      </c>
      <c r="C506" s="3" t="s">
        <v>1088</v>
      </c>
      <c r="D506" s="3" t="s">
        <v>232</v>
      </c>
      <c r="E506" s="4">
        <v>14</v>
      </c>
      <c r="F506" s="4">
        <v>12</v>
      </c>
      <c r="G506" s="4" t="s">
        <v>14</v>
      </c>
      <c r="H506" s="4" t="s">
        <v>14</v>
      </c>
      <c r="I506" s="5" t="s">
        <v>14</v>
      </c>
      <c r="J506" s="5" t="s">
        <v>14</v>
      </c>
      <c r="K506" s="5" t="s">
        <v>14</v>
      </c>
      <c r="L506" s="5" t="s">
        <v>14</v>
      </c>
      <c r="M506" s="5" t="str">
        <f>HYPERLINK("http://dx.doi.org/10.1371/journal.pone.0225956","http://dx.doi.org/10.1371/journal.pone.0225956")</f>
        <v>http://dx.doi.org/10.1371/journal.pone.0225956</v>
      </c>
    </row>
    <row r="507" spans="1:13" ht="37.5" x14ac:dyDescent="0.25">
      <c r="A507" s="3" t="s">
        <v>839</v>
      </c>
      <c r="B507" s="4">
        <v>2019</v>
      </c>
      <c r="C507" s="3" t="s">
        <v>840</v>
      </c>
      <c r="D507" s="3" t="s">
        <v>35</v>
      </c>
      <c r="E507" s="4">
        <v>45</v>
      </c>
      <c r="F507" s="4">
        <v>4</v>
      </c>
      <c r="G507" s="4" t="s">
        <v>14</v>
      </c>
      <c r="H507" s="4" t="s">
        <v>14</v>
      </c>
      <c r="I507" s="5" t="s">
        <v>14</v>
      </c>
      <c r="J507" s="5" t="s">
        <v>14</v>
      </c>
      <c r="K507" s="5">
        <v>1309</v>
      </c>
      <c r="L507" s="5">
        <v>1320</v>
      </c>
      <c r="M507" s="5" t="str">
        <f>HYPERLINK("http://dx.doi.org/10.1007/s10695-019-00652-3","http://dx.doi.org/10.1007/s10695-019-00652-3")</f>
        <v>http://dx.doi.org/10.1007/s10695-019-00652-3</v>
      </c>
    </row>
    <row r="508" spans="1:13" ht="50" x14ac:dyDescent="0.25">
      <c r="A508" s="3" t="s">
        <v>564</v>
      </c>
      <c r="B508" s="4">
        <v>2019</v>
      </c>
      <c r="C508" s="3" t="s">
        <v>565</v>
      </c>
      <c r="D508" s="3" t="s">
        <v>139</v>
      </c>
      <c r="E508" s="4">
        <v>9</v>
      </c>
      <c r="F508" s="4">
        <v>4</v>
      </c>
      <c r="G508" s="4" t="s">
        <v>14</v>
      </c>
      <c r="H508" s="4" t="s">
        <v>14</v>
      </c>
      <c r="I508" s="5" t="s">
        <v>14</v>
      </c>
      <c r="J508" s="5" t="s">
        <v>14</v>
      </c>
      <c r="K508" s="5" t="s">
        <v>14</v>
      </c>
      <c r="L508" s="5" t="s">
        <v>14</v>
      </c>
      <c r="M508" s="5" t="str">
        <f>HYPERLINK("http://dx.doi.org/10.3390/ani9040187","http://dx.doi.org/10.3390/ani9040187")</f>
        <v>http://dx.doi.org/10.3390/ani9040187</v>
      </c>
    </row>
    <row r="509" spans="1:13" ht="37.5" x14ac:dyDescent="0.25">
      <c r="A509" s="3" t="s">
        <v>140</v>
      </c>
      <c r="B509" s="4">
        <v>2019</v>
      </c>
      <c r="C509" s="3" t="s">
        <v>141</v>
      </c>
      <c r="D509" s="3" t="s">
        <v>139</v>
      </c>
      <c r="E509" s="4">
        <v>9</v>
      </c>
      <c r="F509" s="4">
        <v>4</v>
      </c>
      <c r="G509" s="4" t="s">
        <v>14</v>
      </c>
      <c r="H509" s="4" t="s">
        <v>14</v>
      </c>
      <c r="I509" s="5" t="s">
        <v>14</v>
      </c>
      <c r="J509" s="5" t="s">
        <v>14</v>
      </c>
      <c r="K509" s="5" t="s">
        <v>14</v>
      </c>
      <c r="L509" s="5" t="s">
        <v>14</v>
      </c>
      <c r="M509" s="5" t="str">
        <f>HYPERLINK("http://dx.doi.org/10.3390/ani9040143","http://dx.doi.org/10.3390/ani9040143")</f>
        <v>http://dx.doi.org/10.3390/ani9040143</v>
      </c>
    </row>
    <row r="510" spans="1:13" ht="37.5" x14ac:dyDescent="0.25">
      <c r="A510" s="3" t="s">
        <v>468</v>
      </c>
      <c r="B510" s="4">
        <v>2019</v>
      </c>
      <c r="C510" s="3" t="s">
        <v>469</v>
      </c>
      <c r="D510" s="3" t="s">
        <v>139</v>
      </c>
      <c r="E510" s="4">
        <v>9</v>
      </c>
      <c r="F510" s="4">
        <v>4</v>
      </c>
      <c r="G510" s="4" t="s">
        <v>14</v>
      </c>
      <c r="H510" s="4" t="s">
        <v>14</v>
      </c>
      <c r="I510" s="5" t="s">
        <v>14</v>
      </c>
      <c r="J510" s="5" t="s">
        <v>14</v>
      </c>
      <c r="K510" s="5" t="s">
        <v>14</v>
      </c>
      <c r="L510" s="5" t="s">
        <v>14</v>
      </c>
      <c r="M510" s="5" t="str">
        <f>HYPERLINK("http://dx.doi.org/10.3390/ani9040144","http://dx.doi.org/10.3390/ani9040144")</f>
        <v>http://dx.doi.org/10.3390/ani9040144</v>
      </c>
    </row>
    <row r="511" spans="1:13" ht="50" x14ac:dyDescent="0.25">
      <c r="A511" s="3" t="s">
        <v>157</v>
      </c>
      <c r="B511" s="4">
        <v>2019</v>
      </c>
      <c r="C511" s="3" t="s">
        <v>158</v>
      </c>
      <c r="D511" s="3" t="s">
        <v>86</v>
      </c>
      <c r="E511" s="4">
        <v>91</v>
      </c>
      <c r="F511" s="4" t="s">
        <v>14</v>
      </c>
      <c r="G511" s="4" t="s">
        <v>14</v>
      </c>
      <c r="H511" s="4" t="s">
        <v>14</v>
      </c>
      <c r="I511" s="5" t="s">
        <v>14</v>
      </c>
      <c r="J511" s="5" t="s">
        <v>14</v>
      </c>
      <c r="K511" s="5">
        <v>223</v>
      </c>
      <c r="L511" s="5">
        <v>232</v>
      </c>
      <c r="M511" s="5" t="str">
        <f>HYPERLINK("http://dx.doi.org/10.1016/j.fsi.2019.05.042","http://dx.doi.org/10.1016/j.fsi.2019.05.042")</f>
        <v>http://dx.doi.org/10.1016/j.fsi.2019.05.042</v>
      </c>
    </row>
    <row r="512" spans="1:13" ht="37.5" x14ac:dyDescent="0.25">
      <c r="A512" s="3" t="s">
        <v>126</v>
      </c>
      <c r="B512" s="4">
        <v>2019</v>
      </c>
      <c r="C512" s="3" t="s">
        <v>127</v>
      </c>
      <c r="D512" s="3" t="s">
        <v>128</v>
      </c>
      <c r="E512" s="4">
        <v>29</v>
      </c>
      <c r="F512" s="4">
        <v>2</v>
      </c>
      <c r="G512" s="4" t="s">
        <v>14</v>
      </c>
      <c r="H512" s="4" t="s">
        <v>14</v>
      </c>
      <c r="I512" s="5" t="s">
        <v>14</v>
      </c>
      <c r="J512" s="5" t="s">
        <v>14</v>
      </c>
      <c r="K512" s="5">
        <v>465</v>
      </c>
      <c r="L512" s="5">
        <v>486</v>
      </c>
      <c r="M512" s="5" t="str">
        <f>HYPERLINK("http://dx.doi.org/10.1007/s11160-019-09558-y","http://dx.doi.org/10.1007/s11160-019-09558-y")</f>
        <v>http://dx.doi.org/10.1007/s11160-019-09558-y</v>
      </c>
    </row>
    <row r="513" spans="1:13" ht="37.5" x14ac:dyDescent="0.25">
      <c r="A513" s="3" t="s">
        <v>844</v>
      </c>
      <c r="B513" s="4">
        <v>2019</v>
      </c>
      <c r="C513" s="3" t="s">
        <v>845</v>
      </c>
      <c r="D513" s="3" t="s">
        <v>846</v>
      </c>
      <c r="E513" s="4">
        <v>44</v>
      </c>
      <c r="F513" s="4">
        <v>1</v>
      </c>
      <c r="G513" s="4" t="s">
        <v>14</v>
      </c>
      <c r="H513" s="4" t="s">
        <v>14</v>
      </c>
      <c r="I513" s="5" t="s">
        <v>14</v>
      </c>
      <c r="J513" s="5" t="s">
        <v>14</v>
      </c>
      <c r="K513" s="5">
        <v>251</v>
      </c>
      <c r="L513" s="5">
        <v>259</v>
      </c>
      <c r="M513" s="5" t="str">
        <f>HYPERLINK("http://dx.doi.org/10.3958/059.044.0127","http://dx.doi.org/10.3958/059.044.0127")</f>
        <v>http://dx.doi.org/10.3958/059.044.0127</v>
      </c>
    </row>
    <row r="514" spans="1:13" ht="37.5" x14ac:dyDescent="0.25">
      <c r="A514" s="3" t="s">
        <v>195</v>
      </c>
      <c r="B514" s="4">
        <v>2019</v>
      </c>
      <c r="C514" s="3" t="s">
        <v>196</v>
      </c>
      <c r="D514" s="3" t="s">
        <v>16</v>
      </c>
      <c r="E514" s="4">
        <v>498</v>
      </c>
      <c r="F514" s="4" t="s">
        <v>14</v>
      </c>
      <c r="G514" s="4" t="s">
        <v>14</v>
      </c>
      <c r="H514" s="4" t="s">
        <v>14</v>
      </c>
      <c r="I514" s="5" t="s">
        <v>14</v>
      </c>
      <c r="J514" s="5" t="s">
        <v>14</v>
      </c>
      <c r="K514" s="5">
        <v>1</v>
      </c>
      <c r="L514" s="5">
        <v>11</v>
      </c>
      <c r="M514" s="5" t="str">
        <f>HYPERLINK("http://dx.doi.org/10.1016/j.aquaculture.2018.08.018","http://dx.doi.org/10.1016/j.aquaculture.2018.08.018")</f>
        <v>http://dx.doi.org/10.1016/j.aquaculture.2018.08.018</v>
      </c>
    </row>
    <row r="515" spans="1:13" ht="37.5" x14ac:dyDescent="0.25">
      <c r="A515" s="3" t="s">
        <v>573</v>
      </c>
      <c r="B515" s="4">
        <v>2019</v>
      </c>
      <c r="C515" s="3" t="s">
        <v>574</v>
      </c>
      <c r="D515" s="3" t="s">
        <v>154</v>
      </c>
      <c r="E515" s="4">
        <v>9</v>
      </c>
      <c r="F515" s="4" t="s">
        <v>14</v>
      </c>
      <c r="G515" s="4" t="s">
        <v>14</v>
      </c>
      <c r="H515" s="4" t="s">
        <v>14</v>
      </c>
      <c r="I515" s="5" t="s">
        <v>14</v>
      </c>
      <c r="J515" s="5" t="s">
        <v>14</v>
      </c>
      <c r="K515" s="5" t="s">
        <v>14</v>
      </c>
      <c r="L515" s="5" t="s">
        <v>14</v>
      </c>
      <c r="M515" s="5" t="str">
        <f>HYPERLINK("http://dx.doi.org/10.1038/s41598-019-45172-5","http://dx.doi.org/10.1038/s41598-019-45172-5")</f>
        <v>http://dx.doi.org/10.1038/s41598-019-45172-5</v>
      </c>
    </row>
    <row r="516" spans="1:13" ht="25" x14ac:dyDescent="0.25">
      <c r="A516" s="3" t="s">
        <v>379</v>
      </c>
      <c r="B516" s="4">
        <v>2018</v>
      </c>
      <c r="C516" s="3" t="s">
        <v>380</v>
      </c>
      <c r="D516" s="3" t="s">
        <v>16</v>
      </c>
      <c r="E516" s="4">
        <v>491</v>
      </c>
      <c r="F516" s="4" t="s">
        <v>14</v>
      </c>
      <c r="G516" s="4" t="s">
        <v>14</v>
      </c>
      <c r="H516" s="4" t="s">
        <v>14</v>
      </c>
      <c r="I516" s="5" t="s">
        <v>14</v>
      </c>
      <c r="J516" s="5" t="s">
        <v>14</v>
      </c>
      <c r="K516" s="5">
        <v>72</v>
      </c>
      <c r="L516" s="5">
        <v>81</v>
      </c>
      <c r="M516" s="5" t="str">
        <f>HYPERLINK("http://dx.doi.org/10.1016/j.aquaculture.2018.03.016","http://dx.doi.org/10.1016/j.aquaculture.2018.03.016")</f>
        <v>http://dx.doi.org/10.1016/j.aquaculture.2018.03.016</v>
      </c>
    </row>
    <row r="517" spans="1:13" ht="50" x14ac:dyDescent="0.25">
      <c r="A517" s="3" t="s">
        <v>785</v>
      </c>
      <c r="B517" s="4">
        <v>2018</v>
      </c>
      <c r="C517" s="3" t="s">
        <v>786</v>
      </c>
      <c r="D517" s="3" t="s">
        <v>16</v>
      </c>
      <c r="E517" s="4">
        <v>487</v>
      </c>
      <c r="F517" s="4" t="s">
        <v>14</v>
      </c>
      <c r="G517" s="4" t="s">
        <v>14</v>
      </c>
      <c r="H517" s="4" t="s">
        <v>14</v>
      </c>
      <c r="I517" s="5" t="s">
        <v>14</v>
      </c>
      <c r="J517" s="5" t="s">
        <v>14</v>
      </c>
      <c r="K517" s="5">
        <v>56</v>
      </c>
      <c r="L517" s="5">
        <v>63</v>
      </c>
      <c r="M517" s="5" t="str">
        <f>HYPERLINK("http://dx.doi.org/10.1016/j.aquaculture.2018.01.006","http://dx.doi.org/10.1016/j.aquaculture.2018.01.006")</f>
        <v>http://dx.doi.org/10.1016/j.aquaculture.2018.01.006</v>
      </c>
    </row>
    <row r="518" spans="1:13" ht="50" x14ac:dyDescent="0.25">
      <c r="A518" s="3" t="s">
        <v>799</v>
      </c>
      <c r="B518" s="4">
        <v>2018</v>
      </c>
      <c r="C518" s="3" t="s">
        <v>800</v>
      </c>
      <c r="D518" s="3" t="s">
        <v>29</v>
      </c>
      <c r="E518" s="4">
        <v>24</v>
      </c>
      <c r="F518" s="4">
        <v>1</v>
      </c>
      <c r="G518" s="4" t="s">
        <v>14</v>
      </c>
      <c r="H518" s="4" t="s">
        <v>14</v>
      </c>
      <c r="I518" s="5" t="s">
        <v>14</v>
      </c>
      <c r="J518" s="5" t="s">
        <v>14</v>
      </c>
      <c r="K518" s="5">
        <v>416</v>
      </c>
      <c r="L518" s="5">
        <v>423</v>
      </c>
      <c r="M518" s="5" t="str">
        <f>HYPERLINK("http://dx.doi.org/10.1111/anu.12573","http://dx.doi.org/10.1111/anu.12573")</f>
        <v>http://dx.doi.org/10.1111/anu.12573</v>
      </c>
    </row>
    <row r="519" spans="1:13" ht="37.5" x14ac:dyDescent="0.25">
      <c r="A519" s="3" t="s">
        <v>197</v>
      </c>
      <c r="B519" s="4">
        <v>2018</v>
      </c>
      <c r="C519" s="3" t="s">
        <v>198</v>
      </c>
      <c r="D519" s="3" t="s">
        <v>41</v>
      </c>
      <c r="E519" s="4">
        <v>12</v>
      </c>
      <c r="F519" s="4" t="s">
        <v>14</v>
      </c>
      <c r="G519" s="4" t="s">
        <v>14</v>
      </c>
      <c r="H519" s="4" t="s">
        <v>14</v>
      </c>
      <c r="I519" s="5" t="s">
        <v>14</v>
      </c>
      <c r="J519" s="5" t="s">
        <v>14</v>
      </c>
      <c r="K519" s="5">
        <v>43</v>
      </c>
      <c r="L519" s="5">
        <v>48</v>
      </c>
      <c r="M519" s="5" t="str">
        <f>HYPERLINK("http://dx.doi.org/10.1016/j.aqrep.2018.09.001","http://dx.doi.org/10.1016/j.aqrep.2018.09.001")</f>
        <v>http://dx.doi.org/10.1016/j.aqrep.2018.09.001</v>
      </c>
    </row>
    <row r="520" spans="1:13" ht="62.5" x14ac:dyDescent="0.25">
      <c r="A520" s="3" t="s">
        <v>384</v>
      </c>
      <c r="B520" s="4">
        <v>2018</v>
      </c>
      <c r="C520" s="3" t="s">
        <v>385</v>
      </c>
      <c r="D520" s="3" t="s">
        <v>16</v>
      </c>
      <c r="E520" s="4">
        <v>492</v>
      </c>
      <c r="F520" s="4" t="s">
        <v>14</v>
      </c>
      <c r="G520" s="4" t="s">
        <v>14</v>
      </c>
      <c r="H520" s="4" t="s">
        <v>14</v>
      </c>
      <c r="I520" s="5" t="s">
        <v>14</v>
      </c>
      <c r="J520" s="5" t="s">
        <v>14</v>
      </c>
      <c r="K520" s="5">
        <v>24</v>
      </c>
      <c r="L520" s="5">
        <v>34</v>
      </c>
      <c r="M520" s="5" t="str">
        <f>HYPERLINK("http://dx.doi.org/10.1016/j.aquaculture.2018.03.038","http://dx.doi.org/10.1016/j.aquaculture.2018.03.038")</f>
        <v>http://dx.doi.org/10.1016/j.aquaculture.2018.03.038</v>
      </c>
    </row>
    <row r="521" spans="1:13" ht="50" x14ac:dyDescent="0.25">
      <c r="A521" s="3" t="s">
        <v>434</v>
      </c>
      <c r="B521" s="4">
        <v>2018</v>
      </c>
      <c r="C521" s="3" t="s">
        <v>435</v>
      </c>
      <c r="D521" s="3" t="s">
        <v>16</v>
      </c>
      <c r="E521" s="4">
        <v>496</v>
      </c>
      <c r="F521" s="4" t="s">
        <v>14</v>
      </c>
      <c r="G521" s="4" t="s">
        <v>14</v>
      </c>
      <c r="H521" s="4" t="s">
        <v>14</v>
      </c>
      <c r="I521" s="5" t="s">
        <v>14</v>
      </c>
      <c r="J521" s="5" t="s">
        <v>14</v>
      </c>
      <c r="K521" s="5">
        <v>50</v>
      </c>
      <c r="L521" s="5">
        <v>57</v>
      </c>
      <c r="M521" s="5" t="str">
        <f>HYPERLINK("http://dx.doi.org/10.1016/j.aquaculture.2018.07.009","http://dx.doi.org/10.1016/j.aquaculture.2018.07.009")</f>
        <v>http://dx.doi.org/10.1016/j.aquaculture.2018.07.009</v>
      </c>
    </row>
    <row r="522" spans="1:13" ht="50" x14ac:dyDescent="0.25">
      <c r="A522" s="3" t="s">
        <v>818</v>
      </c>
      <c r="B522" s="4">
        <v>2018</v>
      </c>
      <c r="C522" s="3" t="s">
        <v>819</v>
      </c>
      <c r="D522" s="3" t="s">
        <v>86</v>
      </c>
      <c r="E522" s="4">
        <v>83</v>
      </c>
      <c r="F522" s="4" t="s">
        <v>14</v>
      </c>
      <c r="G522" s="4" t="s">
        <v>14</v>
      </c>
      <c r="H522" s="4" t="s">
        <v>14</v>
      </c>
      <c r="I522" s="5" t="s">
        <v>14</v>
      </c>
      <c r="J522" s="5" t="s">
        <v>14</v>
      </c>
      <c r="K522" s="5">
        <v>308</v>
      </c>
      <c r="L522" s="5">
        <v>313</v>
      </c>
      <c r="M522" s="5" t="str">
        <f>HYPERLINK("http://dx.doi.org/10.1016/j.fsi.2018.09.040","http://dx.doi.org/10.1016/j.fsi.2018.09.040")</f>
        <v>http://dx.doi.org/10.1016/j.fsi.2018.09.040</v>
      </c>
    </row>
    <row r="523" spans="1:13" ht="25" x14ac:dyDescent="0.25">
      <c r="A523" s="3" t="s">
        <v>571</v>
      </c>
      <c r="B523" s="4">
        <v>2018</v>
      </c>
      <c r="C523" s="3" t="s">
        <v>572</v>
      </c>
      <c r="D523" s="3" t="s">
        <v>16</v>
      </c>
      <c r="E523" s="4">
        <v>484</v>
      </c>
      <c r="F523" s="4" t="s">
        <v>14</v>
      </c>
      <c r="G523" s="4" t="s">
        <v>14</v>
      </c>
      <c r="H523" s="4" t="s">
        <v>14</v>
      </c>
      <c r="I523" s="5" t="s">
        <v>14</v>
      </c>
      <c r="J523" s="5" t="s">
        <v>14</v>
      </c>
      <c r="K523" s="5">
        <v>197</v>
      </c>
      <c r="L523" s="5">
        <v>204</v>
      </c>
      <c r="M523" s="5" t="str">
        <f>HYPERLINK("http://dx.doi.org/10.1016/j.aquaculture.2017.11.034","http://dx.doi.org/10.1016/j.aquaculture.2017.11.034")</f>
        <v>http://dx.doi.org/10.1016/j.aquaculture.2017.11.034</v>
      </c>
    </row>
    <row r="524" spans="1:13" ht="25" x14ac:dyDescent="0.25">
      <c r="A524" s="3" t="s">
        <v>824</v>
      </c>
      <c r="B524" s="4">
        <v>2018</v>
      </c>
      <c r="C524" s="3" t="s">
        <v>825</v>
      </c>
      <c r="D524" s="3" t="s">
        <v>237</v>
      </c>
      <c r="E524" s="4">
        <v>12</v>
      </c>
      <c r="F524" s="4">
        <v>8</v>
      </c>
      <c r="G524" s="4" t="s">
        <v>14</v>
      </c>
      <c r="H524" s="4" t="s">
        <v>14</v>
      </c>
      <c r="I524" s="5" t="s">
        <v>14</v>
      </c>
      <c r="J524" s="5" t="s">
        <v>14</v>
      </c>
      <c r="K524" s="5">
        <v>1672</v>
      </c>
      <c r="L524" s="5">
        <v>1681</v>
      </c>
      <c r="M524" s="5" t="str">
        <f>HYPERLINK("http://dx.doi.org/10.1017/S1751731117003421","http://dx.doi.org/10.1017/S1751731117003421")</f>
        <v>http://dx.doi.org/10.1017/S1751731117003421</v>
      </c>
    </row>
    <row r="525" spans="1:13" ht="37.5" x14ac:dyDescent="0.25">
      <c r="A525" s="3" t="s">
        <v>206</v>
      </c>
      <c r="B525" s="4">
        <v>2018</v>
      </c>
      <c r="C525" s="3" t="s">
        <v>207</v>
      </c>
      <c r="D525" s="3" t="s">
        <v>49</v>
      </c>
      <c r="E525" s="4">
        <v>4</v>
      </c>
      <c r="F525" s="4">
        <v>4</v>
      </c>
      <c r="G525" s="4" t="s">
        <v>14</v>
      </c>
      <c r="H525" s="4" t="s">
        <v>14</v>
      </c>
      <c r="I525" s="5" t="s">
        <v>14</v>
      </c>
      <c r="J525" s="5" t="s">
        <v>14</v>
      </c>
      <c r="K525" s="5">
        <v>301</v>
      </c>
      <c r="L525" s="5">
        <v>312</v>
      </c>
      <c r="M525" s="5" t="str">
        <f>HYPERLINK("http://dx.doi.org/10.3920/JIFF2017.0090","http://dx.doi.org/10.3920/JIFF2017.0090")</f>
        <v>http://dx.doi.org/10.3920/JIFF2017.0090</v>
      </c>
    </row>
    <row r="526" spans="1:13" ht="50" x14ac:dyDescent="0.25">
      <c r="A526" s="3" t="s">
        <v>797</v>
      </c>
      <c r="B526" s="4">
        <v>2018</v>
      </c>
      <c r="C526" s="3" t="s">
        <v>798</v>
      </c>
      <c r="D526" s="3" t="s">
        <v>94</v>
      </c>
      <c r="E526" s="4">
        <v>111</v>
      </c>
      <c r="F526" s="4">
        <v>4</v>
      </c>
      <c r="G526" s="4" t="s">
        <v>14</v>
      </c>
      <c r="H526" s="4" t="s">
        <v>14</v>
      </c>
      <c r="I526" s="5" t="s">
        <v>14</v>
      </c>
      <c r="J526" s="5" t="s">
        <v>14</v>
      </c>
      <c r="K526" s="5">
        <v>1966</v>
      </c>
      <c r="L526" s="5">
        <v>1973</v>
      </c>
      <c r="M526" s="5" t="str">
        <f>HYPERLINK("http://dx.doi.org/10.1093/jee/toy118","http://dx.doi.org/10.1093/jee/toy118")</f>
        <v>http://dx.doi.org/10.1093/jee/toy118</v>
      </c>
    </row>
    <row r="527" spans="1:13" ht="62.5" x14ac:dyDescent="0.25">
      <c r="A527" s="3" t="s">
        <v>805</v>
      </c>
      <c r="B527" s="4">
        <v>2018</v>
      </c>
      <c r="C527" s="3" t="s">
        <v>806</v>
      </c>
      <c r="D527" s="3" t="s">
        <v>16</v>
      </c>
      <c r="E527" s="4">
        <v>496</v>
      </c>
      <c r="F527" s="4" t="s">
        <v>14</v>
      </c>
      <c r="G527" s="4" t="s">
        <v>14</v>
      </c>
      <c r="H527" s="4" t="s">
        <v>14</v>
      </c>
      <c r="I527" s="5" t="s">
        <v>14</v>
      </c>
      <c r="J527" s="5" t="s">
        <v>14</v>
      </c>
      <c r="K527" s="5">
        <v>79</v>
      </c>
      <c r="L527" s="5">
        <v>87</v>
      </c>
      <c r="M527" s="5" t="str">
        <f>HYPERLINK("http://dx.doi.org/10.1016/j.aquaculture.2018.07.012","http://dx.doi.org/10.1016/j.aquaculture.2018.07.012")</f>
        <v>http://dx.doi.org/10.1016/j.aquaculture.2018.07.012</v>
      </c>
    </row>
    <row r="528" spans="1:13" ht="25" x14ac:dyDescent="0.25">
      <c r="A528" s="3" t="s">
        <v>847</v>
      </c>
      <c r="B528" s="4">
        <v>2018</v>
      </c>
      <c r="C528" s="3" t="s">
        <v>848</v>
      </c>
      <c r="D528" s="3" t="s">
        <v>849</v>
      </c>
      <c r="E528" s="4">
        <v>46</v>
      </c>
      <c r="F528" s="4">
        <v>1</v>
      </c>
      <c r="G528" s="4" t="s">
        <v>14</v>
      </c>
      <c r="H528" s="4" t="s">
        <v>14</v>
      </c>
      <c r="I528" s="5" t="s">
        <v>14</v>
      </c>
      <c r="J528" s="5" t="s">
        <v>14</v>
      </c>
      <c r="K528" s="5">
        <v>541</v>
      </c>
      <c r="L528" s="5">
        <v>546</v>
      </c>
      <c r="M528" s="5" t="str">
        <f>HYPERLINK("http://dx.doi.org/10.1080/09712119.2017.1357560","http://dx.doi.org/10.1080/09712119.2017.1357560")</f>
        <v>http://dx.doi.org/10.1080/09712119.2017.1357560</v>
      </c>
    </row>
    <row r="529" spans="1:13" ht="50" x14ac:dyDescent="0.25">
      <c r="A529" s="3" t="s">
        <v>581</v>
      </c>
      <c r="B529" s="4">
        <v>2018</v>
      </c>
      <c r="C529" s="3" t="s">
        <v>582</v>
      </c>
      <c r="D529" s="3" t="s">
        <v>453</v>
      </c>
      <c r="E529" s="4">
        <v>15</v>
      </c>
      <c r="F529" s="4">
        <v>4</v>
      </c>
      <c r="G529" s="4" t="s">
        <v>14</v>
      </c>
      <c r="H529" s="4" t="s">
        <v>14</v>
      </c>
      <c r="I529" s="5" t="s">
        <v>14</v>
      </c>
      <c r="J529" s="5" t="s">
        <v>14</v>
      </c>
      <c r="K529" s="5">
        <v>404</v>
      </c>
      <c r="L529" s="5">
        <v>419</v>
      </c>
      <c r="M529" s="5" t="str">
        <f>HYPERLINK("http://dx.doi.org/10.1089/zeb.2017.1559","http://dx.doi.org/10.1089/zeb.2017.1559")</f>
        <v>http://dx.doi.org/10.1089/zeb.2017.1559</v>
      </c>
    </row>
    <row r="530" spans="1:13" ht="25" x14ac:dyDescent="0.25">
      <c r="A530" s="3" t="s">
        <v>971</v>
      </c>
      <c r="B530" s="4">
        <v>2018</v>
      </c>
      <c r="C530" s="3" t="s">
        <v>972</v>
      </c>
      <c r="D530" s="3" t="s">
        <v>973</v>
      </c>
      <c r="E530" s="4">
        <v>256</v>
      </c>
      <c r="F530" s="4" t="s">
        <v>14</v>
      </c>
      <c r="G530" s="4" t="s">
        <v>14</v>
      </c>
      <c r="H530" s="4" t="s">
        <v>14</v>
      </c>
      <c r="I530" s="5" t="s">
        <v>14</v>
      </c>
      <c r="J530" s="5" t="s">
        <v>14</v>
      </c>
      <c r="K530" s="5">
        <v>380</v>
      </c>
      <c r="L530" s="5">
        <v>389</v>
      </c>
      <c r="M530" s="5" t="str">
        <f>HYPERLINK("http://dx.doi.org/10.1016/j.foodchem.2018.02.095","http://dx.doi.org/10.1016/j.foodchem.2018.02.095")</f>
        <v>http://dx.doi.org/10.1016/j.foodchem.2018.02.095</v>
      </c>
    </row>
    <row r="531" spans="1:13" ht="50" x14ac:dyDescent="0.25">
      <c r="A531" s="3" t="s">
        <v>925</v>
      </c>
      <c r="B531" s="4">
        <v>2018</v>
      </c>
      <c r="C531" s="3" t="s">
        <v>926</v>
      </c>
      <c r="D531" s="3" t="s">
        <v>453</v>
      </c>
      <c r="E531" s="4">
        <v>15</v>
      </c>
      <c r="F531" s="4">
        <v>5</v>
      </c>
      <c r="G531" s="4" t="s">
        <v>14</v>
      </c>
      <c r="H531" s="4" t="s">
        <v>14</v>
      </c>
      <c r="I531" s="5" t="s">
        <v>14</v>
      </c>
      <c r="J531" s="5" t="s">
        <v>14</v>
      </c>
      <c r="K531" s="5">
        <v>519</v>
      </c>
      <c r="L531" s="5">
        <v>532</v>
      </c>
      <c r="M531" s="5" t="str">
        <f>HYPERLINK("http://dx.doi.org/10.1089/zeb.2018.1596","http://dx.doi.org/10.1089/zeb.2018.1596")</f>
        <v>http://dx.doi.org/10.1089/zeb.2018.1596</v>
      </c>
    </row>
    <row r="532" spans="1:13" ht="37.5" x14ac:dyDescent="0.25">
      <c r="A532" s="3" t="s">
        <v>457</v>
      </c>
      <c r="B532" s="4">
        <v>2017</v>
      </c>
      <c r="C532" s="3" t="s">
        <v>458</v>
      </c>
      <c r="D532" s="3" t="s">
        <v>431</v>
      </c>
      <c r="E532" s="4">
        <v>97</v>
      </c>
      <c r="F532" s="4">
        <v>10</v>
      </c>
      <c r="G532" s="4" t="s">
        <v>14</v>
      </c>
      <c r="H532" s="4" t="s">
        <v>14</v>
      </c>
      <c r="I532" s="5" t="s">
        <v>14</v>
      </c>
      <c r="J532" s="5" t="s">
        <v>14</v>
      </c>
      <c r="K532" s="5">
        <v>3402</v>
      </c>
      <c r="L532" s="5">
        <v>3411</v>
      </c>
      <c r="M532" s="5" t="str">
        <f>HYPERLINK("http://dx.doi.org/10.1002/jsfa.8191","http://dx.doi.org/10.1002/jsfa.8191")</f>
        <v>http://dx.doi.org/10.1002/jsfa.8191</v>
      </c>
    </row>
    <row r="533" spans="1:13" ht="37.5" x14ac:dyDescent="0.25">
      <c r="A533" s="3" t="s">
        <v>826</v>
      </c>
      <c r="B533" s="4">
        <v>2017</v>
      </c>
      <c r="C533" s="3" t="s">
        <v>827</v>
      </c>
      <c r="D533" s="3" t="s">
        <v>16</v>
      </c>
      <c r="E533" s="4">
        <v>476</v>
      </c>
      <c r="F533" s="4" t="s">
        <v>14</v>
      </c>
      <c r="G533" s="4" t="s">
        <v>14</v>
      </c>
      <c r="H533" s="4" t="s">
        <v>14</v>
      </c>
      <c r="I533" s="5" t="s">
        <v>14</v>
      </c>
      <c r="J533" s="5" t="s">
        <v>14</v>
      </c>
      <c r="K533" s="5">
        <v>49</v>
      </c>
      <c r="L533" s="5">
        <v>58</v>
      </c>
      <c r="M533" s="5" t="str">
        <f>HYPERLINK("http://dx.doi.org/10.1016/j.aquaculture.2017.04.007","http://dx.doi.org/10.1016/j.aquaculture.2017.04.007")</f>
        <v>http://dx.doi.org/10.1016/j.aquaculture.2017.04.007</v>
      </c>
    </row>
    <row r="534" spans="1:13" ht="62.5" x14ac:dyDescent="0.25">
      <c r="A534" s="3" t="s">
        <v>813</v>
      </c>
      <c r="B534" s="4">
        <v>2017</v>
      </c>
      <c r="C534" s="3" t="s">
        <v>814</v>
      </c>
      <c r="D534" s="3" t="s">
        <v>16</v>
      </c>
      <c r="E534" s="4">
        <v>477</v>
      </c>
      <c r="F534" s="4" t="s">
        <v>14</v>
      </c>
      <c r="G534" s="4" t="s">
        <v>14</v>
      </c>
      <c r="H534" s="4" t="s">
        <v>14</v>
      </c>
      <c r="I534" s="5" t="s">
        <v>14</v>
      </c>
      <c r="J534" s="5" t="s">
        <v>14</v>
      </c>
      <c r="K534" s="5">
        <v>62</v>
      </c>
      <c r="L534" s="5">
        <v>70</v>
      </c>
      <c r="M534" s="5" t="str">
        <f>HYPERLINK("http://dx.doi.org/10.1016/j.aquaculture.2017.04.015","http://dx.doi.org/10.1016/j.aquaculture.2017.04.015")</f>
        <v>http://dx.doi.org/10.1016/j.aquaculture.2017.04.015</v>
      </c>
    </row>
    <row r="535" spans="1:13" ht="37.5" x14ac:dyDescent="0.25">
      <c r="A535" s="3" t="s">
        <v>789</v>
      </c>
      <c r="B535" s="4">
        <v>2017</v>
      </c>
      <c r="C535" s="3" t="s">
        <v>790</v>
      </c>
      <c r="D535" s="3" t="s">
        <v>16</v>
      </c>
      <c r="E535" s="4">
        <v>476</v>
      </c>
      <c r="F535" s="4" t="s">
        <v>14</v>
      </c>
      <c r="G535" s="4" t="s">
        <v>14</v>
      </c>
      <c r="H535" s="4" t="s">
        <v>14</v>
      </c>
      <c r="I535" s="5" t="s">
        <v>14</v>
      </c>
      <c r="J535" s="5" t="s">
        <v>14</v>
      </c>
      <c r="K535" s="5">
        <v>79</v>
      </c>
      <c r="L535" s="5">
        <v>85</v>
      </c>
      <c r="M535" s="5" t="str">
        <f>HYPERLINK("http://dx.doi.org/10.1016/j.aquaculture.2017.04.021","http://dx.doi.org/10.1016/j.aquaculture.2017.04.021")</f>
        <v>http://dx.doi.org/10.1016/j.aquaculture.2017.04.021</v>
      </c>
    </row>
    <row r="536" spans="1:13" ht="37.5" x14ac:dyDescent="0.25">
      <c r="A536" s="3" t="s">
        <v>927</v>
      </c>
      <c r="B536" s="4">
        <v>2017</v>
      </c>
      <c r="C536" s="3" t="s">
        <v>928</v>
      </c>
      <c r="D536" s="3" t="s">
        <v>16</v>
      </c>
      <c r="E536" s="4">
        <v>473</v>
      </c>
      <c r="F536" s="4" t="s">
        <v>14</v>
      </c>
      <c r="G536" s="4" t="s">
        <v>14</v>
      </c>
      <c r="H536" s="4" t="s">
        <v>14</v>
      </c>
      <c r="I536" s="5" t="s">
        <v>14</v>
      </c>
      <c r="J536" s="5" t="s">
        <v>14</v>
      </c>
      <c r="K536" s="5">
        <v>115</v>
      </c>
      <c r="L536" s="5">
        <v>120</v>
      </c>
      <c r="M536" s="5" t="str">
        <f>HYPERLINK("http://dx.doi.org/10.1016/j.aquaculture.2017.02.008","http://dx.doi.org/10.1016/j.aquaculture.2017.02.008")</f>
        <v>http://dx.doi.org/10.1016/j.aquaculture.2017.02.008</v>
      </c>
    </row>
    <row r="537" spans="1:13" ht="37.5" x14ac:dyDescent="0.25">
      <c r="A537" s="3" t="s">
        <v>839</v>
      </c>
      <c r="B537" s="4">
        <v>2017</v>
      </c>
      <c r="C537" s="3" t="s">
        <v>841</v>
      </c>
      <c r="D537" s="3" t="s">
        <v>41</v>
      </c>
      <c r="E537" s="4">
        <v>5</v>
      </c>
      <c r="F537" s="4" t="s">
        <v>14</v>
      </c>
      <c r="G537" s="4" t="s">
        <v>14</v>
      </c>
      <c r="H537" s="4" t="s">
        <v>14</v>
      </c>
      <c r="I537" s="5" t="s">
        <v>14</v>
      </c>
      <c r="J537" s="5" t="s">
        <v>14</v>
      </c>
      <c r="K537" s="5">
        <v>18</v>
      </c>
      <c r="L537" s="5">
        <v>26</v>
      </c>
      <c r="M537" s="5" t="str">
        <f>HYPERLINK("http://dx.doi.org/10.1016/j.aqrep.2016.11.004","http://dx.doi.org/10.1016/j.aqrep.2016.11.004")</f>
        <v>http://dx.doi.org/10.1016/j.aqrep.2016.11.004</v>
      </c>
    </row>
    <row r="538" spans="1:13" ht="50" x14ac:dyDescent="0.25">
      <c r="A538" s="3" t="s">
        <v>787</v>
      </c>
      <c r="B538" s="4">
        <v>2017</v>
      </c>
      <c r="C538" s="3" t="s">
        <v>788</v>
      </c>
      <c r="D538" s="3" t="s">
        <v>125</v>
      </c>
      <c r="E538" s="4">
        <v>8</v>
      </c>
      <c r="F538" s="4" t="s">
        <v>14</v>
      </c>
      <c r="G538" s="4" t="s">
        <v>14</v>
      </c>
      <c r="H538" s="4" t="s">
        <v>14</v>
      </c>
      <c r="I538" s="5" t="s">
        <v>14</v>
      </c>
      <c r="J538" s="5" t="s">
        <v>14</v>
      </c>
      <c r="K538" s="5" t="s">
        <v>14</v>
      </c>
      <c r="L538" s="5" t="s">
        <v>14</v>
      </c>
      <c r="M538" s="5" t="str">
        <f>HYPERLINK("http://dx.doi.org/10.1186/s40104-017-0191-3","http://dx.doi.org/10.1186/s40104-017-0191-3")</f>
        <v>http://dx.doi.org/10.1186/s40104-017-0191-3</v>
      </c>
    </row>
    <row r="539" spans="1:13" ht="25" x14ac:dyDescent="0.25">
      <c r="A539" s="3" t="s">
        <v>459</v>
      </c>
      <c r="B539" s="4">
        <v>2017</v>
      </c>
      <c r="C539" s="3" t="s">
        <v>460</v>
      </c>
      <c r="D539" s="3" t="s">
        <v>49</v>
      </c>
      <c r="E539" s="4">
        <v>3</v>
      </c>
      <c r="F539" s="4">
        <v>3</v>
      </c>
      <c r="G539" s="4" t="s">
        <v>14</v>
      </c>
      <c r="H539" s="4" t="s">
        <v>14</v>
      </c>
      <c r="I539" s="5" t="s">
        <v>14</v>
      </c>
      <c r="J539" s="5" t="s">
        <v>14</v>
      </c>
      <c r="K539" s="5">
        <v>165</v>
      </c>
      <c r="L539" s="5">
        <v>175</v>
      </c>
      <c r="M539" s="5" t="str">
        <f>HYPERLINK("http://dx.doi.org/10.3920/JIFF2016.0056","http://dx.doi.org/10.3920/JIFF2016.0056")</f>
        <v>http://dx.doi.org/10.3920/JIFF2016.0056</v>
      </c>
    </row>
    <row r="540" spans="1:13" ht="37.5" x14ac:dyDescent="0.25">
      <c r="A540" s="3" t="s">
        <v>831</v>
      </c>
      <c r="B540" s="4">
        <v>2017</v>
      </c>
      <c r="C540" s="3" t="s">
        <v>832</v>
      </c>
      <c r="D540" s="3" t="s">
        <v>86</v>
      </c>
      <c r="E540" s="4">
        <v>69</v>
      </c>
      <c r="F540" s="4" t="s">
        <v>14</v>
      </c>
      <c r="G540" s="4" t="s">
        <v>14</v>
      </c>
      <c r="H540" s="4" t="s">
        <v>14</v>
      </c>
      <c r="I540" s="5" t="s">
        <v>14</v>
      </c>
      <c r="J540" s="5" t="s">
        <v>14</v>
      </c>
      <c r="K540" s="5">
        <v>59</v>
      </c>
      <c r="L540" s="5">
        <v>66</v>
      </c>
      <c r="M540" s="5" t="str">
        <f>HYPERLINK("http://dx.doi.org/10.1016/j.fsi.2017.08.008","http://dx.doi.org/10.1016/j.fsi.2017.08.008")</f>
        <v>http://dx.doi.org/10.1016/j.fsi.2017.08.008</v>
      </c>
    </row>
    <row r="541" spans="1:13" ht="25" x14ac:dyDescent="0.25">
      <c r="A541" s="3" t="s">
        <v>592</v>
      </c>
      <c r="B541" s="4">
        <v>2017</v>
      </c>
      <c r="C541" s="3" t="s">
        <v>593</v>
      </c>
      <c r="D541" s="3" t="s">
        <v>594</v>
      </c>
      <c r="E541" s="4">
        <v>26</v>
      </c>
      <c r="F541" s="4">
        <v>4</v>
      </c>
      <c r="G541" s="4" t="s">
        <v>14</v>
      </c>
      <c r="H541" s="4" t="s">
        <v>14</v>
      </c>
      <c r="I541" s="5" t="s">
        <v>14</v>
      </c>
      <c r="J541" s="5" t="s">
        <v>14</v>
      </c>
      <c r="K541" s="5">
        <v>332</v>
      </c>
      <c r="L541" s="5">
        <v>340</v>
      </c>
      <c r="M541" s="5" t="str">
        <f>HYPERLINK("http://dx.doi.org/10.14512/gaia.26.4.10","http://dx.doi.org/10.14512/gaia.26.4.10")</f>
        <v>http://dx.doi.org/10.14512/gaia.26.4.10</v>
      </c>
    </row>
    <row r="542" spans="1:13" s="21" customFormat="1" ht="13" x14ac:dyDescent="0.3">
      <c r="A542" s="17"/>
      <c r="B542" s="18"/>
      <c r="C542" s="19" t="s">
        <v>1139</v>
      </c>
      <c r="D542" s="17"/>
      <c r="E542" s="18"/>
      <c r="F542" s="18"/>
      <c r="G542" s="18"/>
      <c r="H542" s="18"/>
      <c r="I542" s="20"/>
      <c r="J542" s="20"/>
      <c r="K542" s="20"/>
      <c r="L542" s="20"/>
      <c r="M542" s="20"/>
    </row>
    <row r="543" spans="1:13" ht="25" x14ac:dyDescent="0.25">
      <c r="A543" s="3" t="s">
        <v>55</v>
      </c>
      <c r="B543" s="4">
        <v>2017</v>
      </c>
      <c r="C543" s="3" t="s">
        <v>56</v>
      </c>
      <c r="D543" s="3" t="s">
        <v>57</v>
      </c>
      <c r="E543" s="4">
        <v>37</v>
      </c>
      <c r="F543" s="4">
        <v>5</v>
      </c>
      <c r="G543" s="4" t="s">
        <v>14</v>
      </c>
      <c r="H543" s="4" t="s">
        <v>14</v>
      </c>
      <c r="I543" s="5" t="s">
        <v>14</v>
      </c>
      <c r="J543" s="5" t="s">
        <v>14</v>
      </c>
      <c r="K543" s="5" t="s">
        <v>14</v>
      </c>
      <c r="L543" s="5" t="s">
        <v>14</v>
      </c>
      <c r="M543" s="5" t="str">
        <f>HYPERLINK("http://dx.doi.org/10.1007/s13593-017-0452-8","http://dx.doi.org/10.1007/s13593-017-0452-8")</f>
        <v>http://dx.doi.org/10.1007/s13593-017-0452-8</v>
      </c>
    </row>
    <row r="544" spans="1:13" s="11" customFormat="1" ht="13" x14ac:dyDescent="0.3">
      <c r="A544" s="7"/>
      <c r="B544" s="8"/>
      <c r="C544" s="9" t="s">
        <v>1141</v>
      </c>
      <c r="D544" s="7"/>
      <c r="E544" s="8"/>
      <c r="F544" s="8"/>
      <c r="G544" s="8"/>
      <c r="H544" s="8"/>
      <c r="I544" s="10"/>
      <c r="J544" s="10"/>
      <c r="K544" s="10"/>
      <c r="L544" s="10"/>
      <c r="M544" s="10"/>
    </row>
    <row r="545" spans="1:13" ht="37.5" x14ac:dyDescent="0.25">
      <c r="A545" s="3" t="s">
        <v>944</v>
      </c>
      <c r="B545" s="4">
        <v>2017</v>
      </c>
      <c r="C545" s="3" t="s">
        <v>945</v>
      </c>
      <c r="D545" s="3" t="s">
        <v>38</v>
      </c>
      <c r="E545" s="4">
        <v>48</v>
      </c>
      <c r="F545" s="4">
        <v>9</v>
      </c>
      <c r="G545" s="4" t="s">
        <v>14</v>
      </c>
      <c r="H545" s="4" t="s">
        <v>14</v>
      </c>
      <c r="I545" s="5" t="s">
        <v>14</v>
      </c>
      <c r="J545" s="5" t="s">
        <v>14</v>
      </c>
      <c r="K545" s="5">
        <v>5004</v>
      </c>
      <c r="L545" s="5">
        <v>5016</v>
      </c>
      <c r="M545" s="5" t="str">
        <f>HYPERLINK("http://dx.doi.org/10.1111/are.13318","http://dx.doi.org/10.1111/are.13318")</f>
        <v>http://dx.doi.org/10.1111/are.13318</v>
      </c>
    </row>
    <row r="546" spans="1:13" ht="25" x14ac:dyDescent="0.25">
      <c r="A546" s="3" t="s">
        <v>203</v>
      </c>
      <c r="B546" s="4">
        <v>2016</v>
      </c>
      <c r="C546" s="3" t="s">
        <v>204</v>
      </c>
      <c r="D546" s="3" t="s">
        <v>205</v>
      </c>
      <c r="E546" s="4">
        <v>16</v>
      </c>
      <c r="F546" s="4">
        <v>3</v>
      </c>
      <c r="G546" s="4" t="s">
        <v>14</v>
      </c>
      <c r="H546" s="4" t="s">
        <v>14</v>
      </c>
      <c r="I546" s="5" t="s">
        <v>14</v>
      </c>
      <c r="J546" s="5" t="s">
        <v>14</v>
      </c>
      <c r="K546" s="5">
        <v>527</v>
      </c>
      <c r="L546" s="5">
        <v>547</v>
      </c>
      <c r="M546" s="5" t="str">
        <f>HYPERLINK("http://dx.doi.org/10.5958/0974-181X.2016.00038.X","http://dx.doi.org/10.5958/0974-181X.2016.00038.X")</f>
        <v>http://dx.doi.org/10.5958/0974-181X.2016.00038.X</v>
      </c>
    </row>
    <row r="547" spans="1:13" ht="37.5" x14ac:dyDescent="0.25">
      <c r="A547" s="3" t="s">
        <v>1093</v>
      </c>
      <c r="B547" s="4">
        <v>2016</v>
      </c>
      <c r="C547" s="3" t="s">
        <v>1094</v>
      </c>
      <c r="D547" s="3" t="s">
        <v>66</v>
      </c>
      <c r="E547" s="4">
        <v>23</v>
      </c>
      <c r="F547" s="4">
        <v>8</v>
      </c>
      <c r="G547" s="4" t="s">
        <v>14</v>
      </c>
      <c r="H547" s="4" t="s">
        <v>14</v>
      </c>
      <c r="I547" s="5" t="s">
        <v>14</v>
      </c>
      <c r="J547" s="5" t="s">
        <v>14</v>
      </c>
      <c r="K547" s="5">
        <v>7169</v>
      </c>
      <c r="L547" s="5">
        <v>7177</v>
      </c>
      <c r="M547" s="5" t="str">
        <f>HYPERLINK("http://dx.doi.org/10.1007/s11356-015-4668-3","http://dx.doi.org/10.1007/s11356-015-4668-3")</f>
        <v>http://dx.doi.org/10.1007/s11356-015-4668-3</v>
      </c>
    </row>
    <row r="548" spans="1:13" ht="37.5" x14ac:dyDescent="0.25">
      <c r="A548" s="3" t="s">
        <v>820</v>
      </c>
      <c r="B548" s="4">
        <v>2016</v>
      </c>
      <c r="C548" s="3" t="s">
        <v>821</v>
      </c>
      <c r="D548" s="3" t="s">
        <v>297</v>
      </c>
      <c r="E548" s="4">
        <v>220</v>
      </c>
      <c r="F548" s="4" t="s">
        <v>14</v>
      </c>
      <c r="G548" s="4" t="s">
        <v>14</v>
      </c>
      <c r="H548" s="4" t="s">
        <v>14</v>
      </c>
      <c r="I548" s="5" t="s">
        <v>14</v>
      </c>
      <c r="J548" s="5" t="s">
        <v>14</v>
      </c>
      <c r="K548" s="5">
        <v>34</v>
      </c>
      <c r="L548" s="5">
        <v>45</v>
      </c>
      <c r="M548" s="5" t="str">
        <f>HYPERLINK("http://dx.doi.org/10.1016/j.anifeedsci.2016.07.003","http://dx.doi.org/10.1016/j.anifeedsci.2016.07.003")</f>
        <v>http://dx.doi.org/10.1016/j.anifeedsci.2016.07.003</v>
      </c>
    </row>
    <row r="549" spans="1:13" ht="25" x14ac:dyDescent="0.25">
      <c r="A549" s="3" t="s">
        <v>226</v>
      </c>
      <c r="B549" s="4">
        <v>2016</v>
      </c>
      <c r="C549" s="3" t="s">
        <v>227</v>
      </c>
      <c r="D549" s="3" t="s">
        <v>29</v>
      </c>
      <c r="E549" s="4">
        <v>22</v>
      </c>
      <c r="F549" s="4">
        <v>6</v>
      </c>
      <c r="G549" s="4" t="s">
        <v>14</v>
      </c>
      <c r="H549" s="4" t="s">
        <v>14</v>
      </c>
      <c r="I549" s="5" t="s">
        <v>14</v>
      </c>
      <c r="J549" s="5" t="s">
        <v>14</v>
      </c>
      <c r="K549" s="5">
        <v>1202</v>
      </c>
      <c r="L549" s="5">
        <v>1213</v>
      </c>
      <c r="M549" s="5" t="str">
        <f>HYPERLINK("http://dx.doi.org/10.1111/anu.12343","http://dx.doi.org/10.1111/anu.12343")</f>
        <v>http://dx.doi.org/10.1111/anu.12343</v>
      </c>
    </row>
    <row r="550" spans="1:13" ht="25" x14ac:dyDescent="0.25">
      <c r="A550" s="3" t="s">
        <v>833</v>
      </c>
      <c r="B550" s="4">
        <v>2016</v>
      </c>
      <c r="C550" s="3" t="s">
        <v>834</v>
      </c>
      <c r="D550" s="3" t="s">
        <v>29</v>
      </c>
      <c r="E550" s="4">
        <v>22</v>
      </c>
      <c r="F550" s="4">
        <v>5</v>
      </c>
      <c r="G550" s="4" t="s">
        <v>14</v>
      </c>
      <c r="H550" s="4" t="s">
        <v>14</v>
      </c>
      <c r="I550" s="5" t="s">
        <v>14</v>
      </c>
      <c r="J550" s="5" t="s">
        <v>14</v>
      </c>
      <c r="K550" s="5">
        <v>943</v>
      </c>
      <c r="L550" s="5">
        <v>955</v>
      </c>
      <c r="M550" s="5" t="str">
        <f>HYPERLINK("http://dx.doi.org/10.1111/anu.12313","http://dx.doi.org/10.1111/anu.12313")</f>
        <v>http://dx.doi.org/10.1111/anu.12313</v>
      </c>
    </row>
    <row r="551" spans="1:13" ht="37.5" x14ac:dyDescent="0.25">
      <c r="A551" s="3" t="s">
        <v>842</v>
      </c>
      <c r="B551" s="4">
        <v>2015</v>
      </c>
      <c r="C551" s="3" t="s">
        <v>843</v>
      </c>
      <c r="D551" s="3" t="s">
        <v>456</v>
      </c>
      <c r="E551" s="4">
        <v>14</v>
      </c>
      <c r="F551" s="4">
        <v>4</v>
      </c>
      <c r="G551" s="4" t="s">
        <v>14</v>
      </c>
      <c r="H551" s="4" t="s">
        <v>14</v>
      </c>
      <c r="I551" s="5" t="s">
        <v>14</v>
      </c>
      <c r="J551" s="5" t="s">
        <v>14</v>
      </c>
      <c r="K551" s="5" t="s">
        <v>14</v>
      </c>
      <c r="L551" s="5" t="s">
        <v>14</v>
      </c>
      <c r="M551" s="5" t="str">
        <f>HYPERLINK("http://dx.doi.org/10.4081/ijas.2015.4170","http://dx.doi.org/10.4081/ijas.2015.4170")</f>
        <v>http://dx.doi.org/10.4081/ijas.2015.4170</v>
      </c>
    </row>
    <row r="552" spans="1:13" ht="25" x14ac:dyDescent="0.25">
      <c r="A552" s="3" t="s">
        <v>952</v>
      </c>
      <c r="B552" s="4">
        <v>2015</v>
      </c>
      <c r="C552" s="3" t="s">
        <v>953</v>
      </c>
      <c r="D552" s="3" t="s">
        <v>297</v>
      </c>
      <c r="E552" s="4">
        <v>203</v>
      </c>
      <c r="F552" s="4" t="s">
        <v>14</v>
      </c>
      <c r="G552" s="4" t="s">
        <v>14</v>
      </c>
      <c r="H552" s="4" t="s">
        <v>14</v>
      </c>
      <c r="I552" s="5" t="s">
        <v>14</v>
      </c>
      <c r="J552" s="5" t="s">
        <v>14</v>
      </c>
      <c r="K552" s="5">
        <v>1</v>
      </c>
      <c r="L552" s="5">
        <v>22</v>
      </c>
      <c r="M552" s="5" t="str">
        <f>HYPERLINK("http://dx.doi.org/10.1016/j.anifeedsci.2015.03.001","http://dx.doi.org/10.1016/j.anifeedsci.2015.03.001")</f>
        <v>http://dx.doi.org/10.1016/j.anifeedsci.2015.03.001</v>
      </c>
    </row>
    <row r="553" spans="1:13" ht="50" x14ac:dyDescent="0.25">
      <c r="A553" s="3" t="s">
        <v>1040</v>
      </c>
      <c r="B553" s="4">
        <v>2015</v>
      </c>
      <c r="C553" s="3" t="s">
        <v>1041</v>
      </c>
      <c r="D553" s="3" t="s">
        <v>1042</v>
      </c>
      <c r="E553" s="4">
        <v>50</v>
      </c>
      <c r="F553" s="4">
        <v>2</v>
      </c>
      <c r="G553" s="4" t="s">
        <v>14</v>
      </c>
      <c r="H553" s="4" t="s">
        <v>14</v>
      </c>
      <c r="I553" s="5" t="s">
        <v>14</v>
      </c>
      <c r="J553" s="5" t="s">
        <v>14</v>
      </c>
      <c r="K553" s="5">
        <v>213</v>
      </c>
      <c r="L553" s="5">
        <v>221</v>
      </c>
      <c r="M553" s="5" t="str">
        <f>HYPERLINK("http://dx.doi.org/10.1007/s13355-015-0325-z","http://dx.doi.org/10.1007/s13355-015-0325-z")</f>
        <v>http://dx.doi.org/10.1007/s13355-015-0325-z</v>
      </c>
    </row>
    <row r="554" spans="1:13" ht="25" x14ac:dyDescent="0.25">
      <c r="A554" s="3" t="s">
        <v>583</v>
      </c>
      <c r="B554" s="4">
        <v>2015</v>
      </c>
      <c r="C554" s="3" t="s">
        <v>584</v>
      </c>
      <c r="D554" s="3" t="s">
        <v>49</v>
      </c>
      <c r="E554" s="4">
        <v>1</v>
      </c>
      <c r="F554" s="4">
        <v>3</v>
      </c>
      <c r="G554" s="4" t="s">
        <v>14</v>
      </c>
      <c r="H554" s="4" t="s">
        <v>14</v>
      </c>
      <c r="I554" s="5" t="s">
        <v>14</v>
      </c>
      <c r="J554" s="5" t="s">
        <v>14</v>
      </c>
      <c r="K554" s="5">
        <v>233</v>
      </c>
      <c r="L554" s="5">
        <v>240</v>
      </c>
      <c r="M554" s="5" t="str">
        <f>HYPERLINK("http://dx.doi.org/10.3920/JIFF2014.0006","http://dx.doi.org/10.3920/JIFF2014.0006")</f>
        <v>http://dx.doi.org/10.3920/JIFF2014.0006</v>
      </c>
    </row>
    <row r="555" spans="1:13" ht="25" x14ac:dyDescent="0.25">
      <c r="A555" s="3" t="s">
        <v>473</v>
      </c>
      <c r="B555" s="4">
        <v>2014</v>
      </c>
      <c r="C555" s="3" t="s">
        <v>474</v>
      </c>
      <c r="D555" s="3" t="s">
        <v>297</v>
      </c>
      <c r="E555" s="4">
        <v>197</v>
      </c>
      <c r="F555" s="4" t="s">
        <v>14</v>
      </c>
      <c r="G555" s="4" t="s">
        <v>14</v>
      </c>
      <c r="H555" s="4" t="s">
        <v>14</v>
      </c>
      <c r="I555" s="5" t="s">
        <v>14</v>
      </c>
      <c r="J555" s="5" t="s">
        <v>14</v>
      </c>
      <c r="K555" s="5">
        <v>1</v>
      </c>
      <c r="L555" s="5">
        <v>33</v>
      </c>
      <c r="M555" s="5" t="str">
        <f>HYPERLINK("http://dx.doi.org/10.1016/j.anifeedsci.2014.07.008","http://dx.doi.org/10.1016/j.anifeedsci.2014.07.008")</f>
        <v>http://dx.doi.org/10.1016/j.anifeedsci.2014.07.008</v>
      </c>
    </row>
    <row r="556" spans="1:13" s="21" customFormat="1" ht="13" x14ac:dyDescent="0.3">
      <c r="A556" s="17"/>
      <c r="B556" s="18"/>
      <c r="C556" s="19" t="s">
        <v>1139</v>
      </c>
      <c r="D556" s="17"/>
      <c r="E556" s="18"/>
      <c r="F556" s="18"/>
      <c r="G556" s="18"/>
      <c r="H556" s="18"/>
      <c r="I556" s="20"/>
      <c r="J556" s="20"/>
      <c r="K556" s="20"/>
      <c r="L556" s="20"/>
      <c r="M556" s="20"/>
    </row>
    <row r="557" spans="1:13" ht="50" x14ac:dyDescent="0.25">
      <c r="A557" s="3" t="s">
        <v>470</v>
      </c>
      <c r="B557" s="4">
        <v>2014</v>
      </c>
      <c r="C557" s="3" t="s">
        <v>471</v>
      </c>
      <c r="D557" s="3" t="s">
        <v>472</v>
      </c>
      <c r="E557" s="4">
        <v>34</v>
      </c>
      <c r="F557" s="4">
        <v>3</v>
      </c>
      <c r="G557" s="4" t="s">
        <v>14</v>
      </c>
      <c r="H557" s="4" t="s">
        <v>14</v>
      </c>
      <c r="I557" s="5" t="s">
        <v>14</v>
      </c>
      <c r="J557" s="5" t="s">
        <v>14</v>
      </c>
      <c r="K557" s="5">
        <v>288</v>
      </c>
      <c r="L557" s="5">
        <v>292</v>
      </c>
      <c r="M557" s="5" t="s">
        <v>14</v>
      </c>
    </row>
    <row r="558" spans="1:13" s="11" customFormat="1" ht="13" x14ac:dyDescent="0.3">
      <c r="A558" s="7"/>
      <c r="B558" s="8"/>
      <c r="C558" s="9" t="s">
        <v>1141</v>
      </c>
      <c r="D558" s="7"/>
      <c r="E558" s="8"/>
      <c r="F558" s="8"/>
      <c r="G558" s="8"/>
      <c r="H558" s="8"/>
      <c r="I558" s="10"/>
      <c r="J558" s="10"/>
      <c r="K558" s="10"/>
      <c r="L558" s="10"/>
      <c r="M558" s="10"/>
    </row>
    <row r="559" spans="1:13" ht="50" x14ac:dyDescent="0.25">
      <c r="A559" s="3" t="s">
        <v>1043</v>
      </c>
      <c r="B559" s="4">
        <v>2012</v>
      </c>
      <c r="C559" s="3" t="s">
        <v>1044</v>
      </c>
      <c r="D559" s="3" t="s">
        <v>38</v>
      </c>
      <c r="E559" s="4">
        <v>43</v>
      </c>
      <c r="F559" s="4">
        <v>3</v>
      </c>
      <c r="G559" s="4" t="s">
        <v>14</v>
      </c>
      <c r="H559" s="4" t="s">
        <v>14</v>
      </c>
      <c r="I559" s="5" t="s">
        <v>14</v>
      </c>
      <c r="J559" s="5" t="s">
        <v>14</v>
      </c>
      <c r="K559" s="5">
        <v>412</v>
      </c>
      <c r="L559" s="5">
        <v>420</v>
      </c>
      <c r="M559" s="5" t="str">
        <f>HYPERLINK("http://dx.doi.org/10.1111/j.1365-2109.2011.02844.x","http://dx.doi.org/10.1111/j.1365-2109.2011.02844.x")</f>
        <v>http://dx.doi.org/10.1111/j.1365-2109.2011.02844.x</v>
      </c>
    </row>
    <row r="560" spans="1:13" ht="37.5" x14ac:dyDescent="0.25">
      <c r="A560" s="3" t="s">
        <v>941</v>
      </c>
      <c r="B560" s="4">
        <v>2012</v>
      </c>
      <c r="C560" s="3" t="s">
        <v>942</v>
      </c>
      <c r="D560" s="3" t="s">
        <v>943</v>
      </c>
      <c r="E560" s="4">
        <v>49</v>
      </c>
      <c r="F560" s="4">
        <v>5</v>
      </c>
      <c r="G560" s="4" t="s">
        <v>14</v>
      </c>
      <c r="H560" s="4" t="s">
        <v>14</v>
      </c>
      <c r="I560" s="5" t="s">
        <v>14</v>
      </c>
      <c r="J560" s="5" t="s">
        <v>14</v>
      </c>
      <c r="K560" s="5">
        <v>1001</v>
      </c>
      <c r="L560" s="5">
        <v>1011</v>
      </c>
      <c r="M560" s="5" t="str">
        <f>HYPERLINK("http://dx.doi.org/10.1603/ME11289","http://dx.doi.org/10.1603/ME11289")</f>
        <v>http://dx.doi.org/10.1603/ME11289</v>
      </c>
    </row>
    <row r="561" spans="1:13" ht="37.5" x14ac:dyDescent="0.25">
      <c r="A561" s="3" t="s">
        <v>1026</v>
      </c>
      <c r="B561" s="4">
        <v>2012</v>
      </c>
      <c r="C561" s="3" t="s">
        <v>1027</v>
      </c>
      <c r="D561" s="3" t="s">
        <v>52</v>
      </c>
      <c r="E561" s="4">
        <v>41</v>
      </c>
      <c r="F561" s="4">
        <v>10</v>
      </c>
      <c r="G561" s="4" t="s">
        <v>14</v>
      </c>
      <c r="H561" s="4" t="s">
        <v>14</v>
      </c>
      <c r="I561" s="5" t="s">
        <v>14</v>
      </c>
      <c r="J561" s="5" t="s">
        <v>14</v>
      </c>
      <c r="K561" s="5">
        <v>1197</v>
      </c>
      <c r="L561" s="5">
        <v>1203</v>
      </c>
      <c r="M561" s="5" t="s">
        <v>14</v>
      </c>
    </row>
  </sheetData>
  <sortState xmlns:xlrd2="http://schemas.microsoft.com/office/spreadsheetml/2017/richdata2" ref="A3:M561">
    <sortCondition ref="A3:A561"/>
    <sortCondition ref="C3:C561"/>
  </sortState>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savedrecs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Veldkamp, Teun</dc:creator>
  <cp:lastModifiedBy>Steven Barbosa | IPIFF.org</cp:lastModifiedBy>
  <dcterms:created xsi:type="dcterms:W3CDTF">2025-09-02T14:48:42Z</dcterms:created>
  <dcterms:modified xsi:type="dcterms:W3CDTF">2026-02-19T16:51:45Z</dcterms:modified>
</cp:coreProperties>
</file>